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730"/>
  <workbookPr filterPrivacy="1" defaultThemeVersion="124226"/>
  <xr:revisionPtr revIDLastSave="0" documentId="13_ncr:1_{9DD25BF5-5D28-44B1-9000-E3064FBE1B24}" xr6:coauthVersionLast="45" xr6:coauthVersionMax="45" xr10:uidLastSave="{00000000-0000-0000-0000-000000000000}"/>
  <bookViews>
    <workbookView xWindow="12090" yWindow="255" windowWidth="16500" windowHeight="15255" tabRatio="874" firstSheet="29" activeTab="31" xr2:uid="{00000000-000D-0000-FFFF-FFFF00000000}"/>
  </bookViews>
  <sheets>
    <sheet name="содержание" sheetId="55" r:id="rId1"/>
    <sheet name="сводная " sheetId="4" r:id="rId2"/>
    <sheet name="здрав " sheetId="8" r:id="rId3"/>
    <sheet name="Показатели Здрав." sheetId="31" r:id="rId4"/>
    <sheet name="культура " sheetId="9" r:id="rId5"/>
    <sheet name="Показатели Культура" sheetId="41" r:id="rId6"/>
    <sheet name="образование " sheetId="10" r:id="rId7"/>
    <sheet name="Показатели Образование" sheetId="32" r:id="rId8"/>
    <sheet name="соцзащита" sheetId="35" r:id="rId9"/>
    <sheet name="с.защ. пок-ли" sheetId="36" r:id="rId10"/>
    <sheet name="спорт " sheetId="11" r:id="rId11"/>
    <sheet name="Показатели Спорт" sheetId="42" r:id="rId12"/>
    <sheet name="сел.х-во" sheetId="37" r:id="rId13"/>
    <sheet name="с.х. пок-ли" sheetId="38" r:id="rId14"/>
    <sheet name="экология" sheetId="39" r:id="rId15"/>
    <sheet name="экол. пок-ли" sheetId="40" r:id="rId16"/>
    <sheet name="Безопасность" sheetId="27" r:id="rId17"/>
    <sheet name="Безопасность-показатели" sheetId="28" r:id="rId18"/>
    <sheet name="Жилище" sheetId="50" r:id="rId19"/>
    <sheet name="Жилище показатели" sheetId="49" r:id="rId20"/>
    <sheet name="РИИиЭ" sheetId="15" r:id="rId21"/>
    <sheet name="РИИиЭ показатели " sheetId="26" r:id="rId22"/>
    <sheet name="предприн-во" sheetId="20" r:id="rId23"/>
    <sheet name="предприн-во показатели" sheetId="21" r:id="rId24"/>
    <sheet name="Упр.имущ.и фин." sheetId="22" r:id="rId25"/>
    <sheet name="Упр.имущ.и фин.-показатели" sheetId="54" r:id="rId26"/>
    <sheet name="Разв.инст.гражд.общ." sheetId="29" r:id="rId27"/>
    <sheet name="Разв.инст.гр.общ.-показатели" sheetId="30" r:id="rId28"/>
    <sheet name="ДТК" sheetId="16" r:id="rId29"/>
    <sheet name="ДТК показатели" sheetId="48" r:id="rId30"/>
    <sheet name="Цифр.мун.обр." sheetId="33" r:id="rId31"/>
    <sheet name="Цифр.мун.обр.-показатели" sheetId="34" r:id="rId32"/>
    <sheet name="Архитектура" sheetId="12" r:id="rId33"/>
    <sheet name="Показатели Архитектура" sheetId="53" r:id="rId34"/>
    <sheet name="ФСКГС" sheetId="45" r:id="rId35"/>
    <sheet name="ФСКГС показатели" sheetId="44" r:id="rId36"/>
    <sheet name="строительство " sheetId="13" r:id="rId37"/>
    <sheet name="объекты " sheetId="51" r:id="rId38"/>
    <sheet name="Показатели Строительство" sheetId="52" r:id="rId39"/>
    <sheet name="Переселение" sheetId="46" r:id="rId40"/>
    <sheet name="Переселение показатели" sheetId="47" r:id="rId41"/>
    <sheet name="Эффективность 2020" sheetId="43" r:id="rId42"/>
  </sheets>
  <externalReferences>
    <externalReference r:id="rId43"/>
    <externalReference r:id="rId44"/>
    <externalReference r:id="rId45"/>
    <externalReference r:id="rId46"/>
    <externalReference r:id="rId47"/>
  </externalReferences>
  <definedNames>
    <definedName name="_xlnm._FilterDatabase" localSheetId="39" hidden="1">Переселение!$A$7:$J$53</definedName>
    <definedName name="_xlnm._FilterDatabase" localSheetId="1" hidden="1">'сводная '!$A$11:$B$235</definedName>
    <definedName name="_xlnm._FilterDatabase" localSheetId="0" hidden="1">содержание!$A$3:$B$97</definedName>
    <definedName name="_xlnm.Print_Titles" localSheetId="32">Архитектура!$8:$8</definedName>
    <definedName name="_xlnm.Print_Titles" localSheetId="16">Безопасность!$7:$7</definedName>
    <definedName name="_xlnm.Print_Titles" localSheetId="17">'Безопасность-показатели'!$7:$7</definedName>
    <definedName name="_xlnm.Print_Titles" localSheetId="28">ДТК!$8:$8</definedName>
    <definedName name="_xlnm.Print_Titles" localSheetId="29">'ДТК показатели'!$7:$7</definedName>
    <definedName name="_xlnm.Print_Titles" localSheetId="18">Жилище!$8:$8</definedName>
    <definedName name="_xlnm.Print_Titles" localSheetId="19">'Жилище показатели'!$7:$7</definedName>
    <definedName name="_xlnm.Print_Titles" localSheetId="2">'здрав '!$8:$8</definedName>
    <definedName name="_xlnm.Print_Titles" localSheetId="4">'культура '!$8:$8</definedName>
    <definedName name="_xlnm.Print_Titles" localSheetId="6">'образование '!$8:$8</definedName>
    <definedName name="_xlnm.Print_Titles" localSheetId="37">'объекты '!$13:$13</definedName>
    <definedName name="_xlnm.Print_Titles" localSheetId="39">Переселение!$8:$8</definedName>
    <definedName name="_xlnm.Print_Titles" localSheetId="40">'Переселение показатели'!$6:$7</definedName>
    <definedName name="_xlnm.Print_Titles" localSheetId="33">'Показатели Архитектура'!$7:$7</definedName>
    <definedName name="_xlnm.Print_Titles" localSheetId="5">'Показатели Культура'!$7:$7</definedName>
    <definedName name="_xlnm.Print_Titles" localSheetId="7">'Показатели Образование'!$6:$6</definedName>
    <definedName name="_xlnm.Print_Titles" localSheetId="11">'Показатели Спорт'!$7:$7</definedName>
    <definedName name="_xlnm.Print_Titles" localSheetId="38">'Показатели Строительство'!$7:$7</definedName>
    <definedName name="_xlnm.Print_Titles" localSheetId="22">'предприн-во'!$6:$6</definedName>
    <definedName name="_xlnm.Print_Titles" localSheetId="27">'Разв.инст.гр.общ.-показатели'!$7:$7</definedName>
    <definedName name="_xlnm.Print_Titles" localSheetId="26">'Разв.инст.гражд.общ.'!$7:$7</definedName>
    <definedName name="_xlnm.Print_Titles" localSheetId="20">РИИиЭ!$8:$8</definedName>
    <definedName name="_xlnm.Print_Titles" localSheetId="21">'РИИиЭ показатели '!$7:$7</definedName>
    <definedName name="_xlnm.Print_Titles" localSheetId="9">'с.защ. пок-ли'!$5:$5</definedName>
    <definedName name="_xlnm.Print_Titles" localSheetId="13">'с.х. пок-ли'!$8:$8</definedName>
    <definedName name="_xlnm.Print_Titles" localSheetId="1">'сводная '!$12:$14</definedName>
    <definedName name="_xlnm.Print_Titles" localSheetId="12">'сел.х-во'!$8:$8</definedName>
    <definedName name="_xlnm.Print_Titles" localSheetId="0">содержание!$4:$4</definedName>
    <definedName name="_xlnm.Print_Titles" localSheetId="8">соцзащита!$7:$7</definedName>
    <definedName name="_xlnm.Print_Titles" localSheetId="10">'спорт '!$8:$8</definedName>
    <definedName name="_xlnm.Print_Titles" localSheetId="36">'строительство '!$8:$8</definedName>
    <definedName name="_xlnm.Print_Titles" localSheetId="24">'Упр.имущ.и фин.'!$7:$7</definedName>
    <definedName name="_xlnm.Print_Titles" localSheetId="25">'Упр.имущ.и фин.-показатели'!$7:$7</definedName>
    <definedName name="_xlnm.Print_Titles" localSheetId="34">ФСКГС!$8:$8</definedName>
    <definedName name="_xlnm.Print_Titles" localSheetId="35">'ФСКГС показатели'!$7:$7</definedName>
    <definedName name="_xlnm.Print_Titles" localSheetId="30">'Цифр.мун.обр.'!$7:$7</definedName>
    <definedName name="_xlnm.Print_Titles" localSheetId="31">'Цифр.мун.обр.-показатели'!$7:$7</definedName>
    <definedName name="_xlnm.Print_Titles" localSheetId="15">'экол. пок-ли'!$7:$7</definedName>
    <definedName name="_xlnm.Print_Titles" localSheetId="14">экология!$7:$7</definedName>
    <definedName name="_xlnm.Print_Titles" localSheetId="41">'Эффективность 2020'!$6:$6</definedName>
    <definedName name="_xlnm.Print_Area" localSheetId="29">'ДТК показатели'!$A$1:$G$28</definedName>
    <definedName name="_xlnm.Print_Area" localSheetId="18">Жилище!$A$1:$J$72</definedName>
    <definedName name="_xlnm.Print_Area" localSheetId="39">Переселение!$A$1:$J$53</definedName>
    <definedName name="_xlnm.Print_Area" localSheetId="40">'Переселение показатели'!$A$1:$G$15</definedName>
    <definedName name="_xlnm.Print_Area" localSheetId="11">'Показатели Спорт'!$A$1:$H$37</definedName>
    <definedName name="_xlnm.Print_Area" localSheetId="21">'РИИиЭ показатели '!$A$1:$G$20</definedName>
    <definedName name="_xlnm.Print_Area" localSheetId="9">'с.защ. пок-ли'!$A$1:$G$44</definedName>
    <definedName name="_xlnm.Print_Area" localSheetId="13">'с.х. пок-ли'!$A$1:$G$20</definedName>
    <definedName name="_xlnm.Print_Area" localSheetId="1">'сводная '!$A$1:$N$276</definedName>
    <definedName name="_xlnm.Print_Area" localSheetId="12">'сел.х-во'!$A$2:$J$36</definedName>
    <definedName name="_xlnm.Print_Area" localSheetId="34">ФСКГС!$A$1:$J$98</definedName>
    <definedName name="_xlnm.Print_Area" localSheetId="35">'ФСКГС показатели'!$A$1:$G$26</definedName>
    <definedName name="_xlnm.Print_Area" localSheetId="15">'экол. пок-ли'!$A$1:$G$17</definedName>
    <definedName name="_xlnm.Print_Area" localSheetId="14">экология!$A$1:$J$27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05" i="55" l="1"/>
  <c r="H105" i="55"/>
  <c r="G105" i="55"/>
  <c r="F105" i="55"/>
  <c r="D105" i="55" s="1"/>
  <c r="I105" i="55" s="1"/>
  <c r="J104" i="55"/>
  <c r="I104" i="55"/>
  <c r="J103" i="55"/>
  <c r="I103" i="55"/>
  <c r="J102" i="55"/>
  <c r="D102" i="55"/>
  <c r="I102" i="55" s="1"/>
  <c r="J97" i="55"/>
  <c r="I97" i="55"/>
  <c r="H94" i="55"/>
  <c r="G94" i="55"/>
  <c r="J94" i="55" s="1"/>
  <c r="J93" i="55"/>
  <c r="D93" i="55"/>
  <c r="I93" i="55" s="1"/>
  <c r="J91" i="55"/>
  <c r="I91" i="55"/>
  <c r="D91" i="55"/>
  <c r="J90" i="55"/>
  <c r="D90" i="55"/>
  <c r="I90" i="55" s="1"/>
  <c r="J89" i="55"/>
  <c r="D89" i="55"/>
  <c r="I89" i="55" s="1"/>
  <c r="G82" i="55"/>
  <c r="J82" i="55" s="1"/>
  <c r="J80" i="55"/>
  <c r="D80" i="55"/>
  <c r="I80" i="55" s="1"/>
  <c r="J79" i="55"/>
  <c r="I79" i="55"/>
  <c r="D79" i="55"/>
  <c r="J78" i="55"/>
  <c r="D78" i="55"/>
  <c r="I78" i="55" s="1"/>
  <c r="J77" i="55"/>
  <c r="D77" i="55"/>
  <c r="I77" i="55" s="1"/>
  <c r="J76" i="55"/>
  <c r="H76" i="55"/>
  <c r="G76" i="55"/>
  <c r="F76" i="55"/>
  <c r="D76" i="55" s="1"/>
  <c r="I76" i="55" s="1"/>
  <c r="E76" i="55"/>
  <c r="J73" i="55"/>
  <c r="I73" i="55"/>
  <c r="J72" i="55"/>
  <c r="D72" i="55"/>
  <c r="I72" i="55" s="1"/>
  <c r="J71" i="55"/>
  <c r="D71" i="55"/>
  <c r="I71" i="55" s="1"/>
  <c r="J70" i="55"/>
  <c r="H70" i="55"/>
  <c r="G70" i="55"/>
  <c r="F70" i="55"/>
  <c r="E70" i="55"/>
  <c r="D70" i="55" s="1"/>
  <c r="I70" i="55" s="1"/>
  <c r="J64" i="55"/>
  <c r="D64" i="55"/>
  <c r="I64" i="55" s="1"/>
  <c r="H63" i="55"/>
  <c r="G63" i="55"/>
  <c r="J63" i="55" s="1"/>
  <c r="F63" i="55"/>
  <c r="E63" i="55"/>
  <c r="J60" i="55"/>
  <c r="D60" i="55"/>
  <c r="I60" i="55" s="1"/>
  <c r="J59" i="55"/>
  <c r="I59" i="55"/>
  <c r="D59" i="55"/>
  <c r="J58" i="55"/>
  <c r="D58" i="55"/>
  <c r="I58" i="55" s="1"/>
  <c r="J57" i="55"/>
  <c r="D57" i="55"/>
  <c r="I57" i="55" s="1"/>
  <c r="J56" i="55"/>
  <c r="D56" i="55"/>
  <c r="I56" i="55" s="1"/>
  <c r="J55" i="55"/>
  <c r="H55" i="55"/>
  <c r="G55" i="55"/>
  <c r="F55" i="55"/>
  <c r="E55" i="55"/>
  <c r="D55" i="55" s="1"/>
  <c r="I55" i="55" s="1"/>
  <c r="J52" i="55"/>
  <c r="D52" i="55"/>
  <c r="I52" i="55" s="1"/>
  <c r="J51" i="55"/>
  <c r="D51" i="55"/>
  <c r="I51" i="55" s="1"/>
  <c r="J50" i="55"/>
  <c r="D50" i="55"/>
  <c r="I50" i="55" s="1"/>
  <c r="J49" i="55"/>
  <c r="I49" i="55"/>
  <c r="D49" i="55"/>
  <c r="J48" i="55"/>
  <c r="D48" i="55"/>
  <c r="I48" i="55" s="1"/>
  <c r="H47" i="55"/>
  <c r="G47" i="55"/>
  <c r="J47" i="55" s="1"/>
  <c r="F47" i="55"/>
  <c r="E47" i="55"/>
  <c r="J42" i="55"/>
  <c r="I42" i="55"/>
  <c r="D42" i="55"/>
  <c r="J36" i="55"/>
  <c r="I36" i="55"/>
  <c r="D36" i="55"/>
  <c r="H32" i="55"/>
  <c r="G32" i="55"/>
  <c r="J32" i="55" s="1"/>
  <c r="H25" i="55"/>
  <c r="G25" i="55"/>
  <c r="J25" i="55" s="1"/>
  <c r="K23" i="55"/>
  <c r="H23" i="55"/>
  <c r="G23" i="55"/>
  <c r="J23" i="55" s="1"/>
  <c r="F23" i="55"/>
  <c r="K22" i="55"/>
  <c r="H22" i="55"/>
  <c r="G22" i="55"/>
  <c r="J22" i="55" s="1"/>
  <c r="F22" i="55"/>
  <c r="H21" i="55"/>
  <c r="G21" i="55"/>
  <c r="J21" i="55" s="1"/>
  <c r="F21" i="55"/>
  <c r="H20" i="55"/>
  <c r="G20" i="55"/>
  <c r="J20" i="55" s="1"/>
  <c r="F20" i="55"/>
  <c r="E19" i="55"/>
  <c r="G16" i="55"/>
  <c r="J16" i="55" s="1"/>
  <c r="F16" i="55"/>
  <c r="G14" i="55"/>
  <c r="J14" i="55" s="1"/>
  <c r="F14" i="55"/>
  <c r="E14" i="55"/>
  <c r="E11" i="55" s="1"/>
  <c r="G13" i="55"/>
  <c r="F13" i="55"/>
  <c r="G12" i="55"/>
  <c r="J12" i="55" s="1"/>
  <c r="F12" i="55"/>
  <c r="K11" i="55"/>
  <c r="H11" i="55"/>
  <c r="J7" i="55"/>
  <c r="F7" i="55"/>
  <c r="D7" i="55" s="1"/>
  <c r="I7" i="55" s="1"/>
  <c r="H19" i="55" l="1"/>
  <c r="D94" i="55"/>
  <c r="I94" i="55" s="1"/>
  <c r="D12" i="55"/>
  <c r="I12" i="55" s="1"/>
  <c r="D22" i="55"/>
  <c r="I22" i="55" s="1"/>
  <c r="D82" i="55"/>
  <c r="I82" i="55" s="1"/>
  <c r="D23" i="55"/>
  <c r="I23" i="55" s="1"/>
  <c r="D25" i="55"/>
  <c r="I25" i="55" s="1"/>
  <c r="D13" i="55"/>
  <c r="I13" i="55" s="1"/>
  <c r="D16" i="55"/>
  <c r="I16" i="55" s="1"/>
  <c r="D20" i="55"/>
  <c r="I20" i="55" s="1"/>
  <c r="J13" i="55"/>
  <c r="G19" i="55"/>
  <c r="J19" i="55" s="1"/>
  <c r="D21" i="55"/>
  <c r="I21" i="55" s="1"/>
  <c r="D14" i="55"/>
  <c r="I14" i="55" s="1"/>
  <c r="G11" i="55"/>
  <c r="J11" i="55" s="1"/>
  <c r="F19" i="55"/>
  <c r="D32" i="55"/>
  <c r="I32" i="55" s="1"/>
  <c r="F11" i="55"/>
  <c r="D47" i="55"/>
  <c r="I47" i="55" s="1"/>
  <c r="D63" i="55"/>
  <c r="I63" i="55" s="1"/>
  <c r="D19" i="55" l="1"/>
  <c r="I19" i="55" s="1"/>
  <c r="D11" i="55"/>
  <c r="I11" i="55" s="1"/>
  <c r="C43" i="4"/>
  <c r="H11" i="50" l="1"/>
  <c r="H10" i="50" s="1"/>
  <c r="I32" i="51" l="1"/>
  <c r="I31" i="51"/>
  <c r="I30" i="51"/>
  <c r="I29" i="51"/>
  <c r="I28" i="51"/>
  <c r="I27" i="51"/>
  <c r="I26" i="51"/>
  <c r="G25" i="51"/>
  <c r="F25" i="51"/>
  <c r="I24" i="51"/>
  <c r="I23" i="51"/>
  <c r="I22" i="51"/>
  <c r="G21" i="51"/>
  <c r="F21" i="51"/>
  <c r="F20" i="51"/>
  <c r="F19" i="51"/>
  <c r="G18" i="51"/>
  <c r="I17" i="51"/>
  <c r="I16" i="51"/>
  <c r="G15" i="51"/>
  <c r="F15" i="51"/>
  <c r="I14" i="51"/>
  <c r="I21" i="51" l="1"/>
  <c r="I15" i="51"/>
  <c r="F18" i="51"/>
  <c r="I25" i="51"/>
  <c r="D135" i="4"/>
  <c r="F135" i="4"/>
  <c r="G135" i="4"/>
  <c r="I67" i="50" l="1"/>
  <c r="F67" i="50"/>
  <c r="I62" i="50"/>
  <c r="H62" i="50"/>
  <c r="H67" i="50" s="1"/>
  <c r="F62" i="50"/>
  <c r="E62" i="50"/>
  <c r="E67" i="50" s="1"/>
  <c r="D62" i="50"/>
  <c r="D67" i="50" s="1"/>
  <c r="I58" i="50"/>
  <c r="H58" i="50"/>
  <c r="F58" i="50"/>
  <c r="E58" i="50"/>
  <c r="D58" i="50"/>
  <c r="I57" i="50"/>
  <c r="H57" i="50"/>
  <c r="H56" i="50" s="1"/>
  <c r="F57" i="50"/>
  <c r="E57" i="50"/>
  <c r="D57" i="50"/>
  <c r="I56" i="50"/>
  <c r="F56" i="50"/>
  <c r="E47" i="50"/>
  <c r="E44" i="50" s="1"/>
  <c r="D47" i="50"/>
  <c r="D44" i="50" s="1"/>
  <c r="D50" i="50" s="1"/>
  <c r="F142" i="4" s="1"/>
  <c r="H46" i="50"/>
  <c r="D46" i="50"/>
  <c r="F46" i="50" s="1"/>
  <c r="E45" i="50"/>
  <c r="H44" i="50"/>
  <c r="E43" i="50"/>
  <c r="E49" i="50" s="1"/>
  <c r="D39" i="50"/>
  <c r="I39" i="50" s="1"/>
  <c r="H38" i="50"/>
  <c r="H40" i="50" s="1"/>
  <c r="E38" i="50"/>
  <c r="E40" i="50" s="1"/>
  <c r="H31" i="50"/>
  <c r="I31" i="50" s="1"/>
  <c r="E31" i="50"/>
  <c r="F31" i="50" s="1"/>
  <c r="H30" i="50"/>
  <c r="I30" i="50" s="1"/>
  <c r="F30" i="50"/>
  <c r="H29" i="50"/>
  <c r="I29" i="50" s="1"/>
  <c r="E29" i="50"/>
  <c r="F29" i="50" s="1"/>
  <c r="H28" i="50"/>
  <c r="I28" i="50" s="1"/>
  <c r="E28" i="50"/>
  <c r="F28" i="50" s="1"/>
  <c r="D27" i="50"/>
  <c r="D22" i="50" s="1"/>
  <c r="D26" i="50"/>
  <c r="D36" i="50" s="1"/>
  <c r="H25" i="50"/>
  <c r="H35" i="50" s="1"/>
  <c r="F137" i="4" s="1"/>
  <c r="E25" i="50"/>
  <c r="E35" i="50" s="1"/>
  <c r="D25" i="50"/>
  <c r="D35" i="50" s="1"/>
  <c r="F136" i="4" s="1"/>
  <c r="D24" i="50"/>
  <c r="D34" i="50" s="1"/>
  <c r="E136" i="4" s="1"/>
  <c r="H23" i="50"/>
  <c r="H33" i="50" s="1"/>
  <c r="D137" i="4" s="1"/>
  <c r="E23" i="50"/>
  <c r="E33" i="50" s="1"/>
  <c r="D23" i="50"/>
  <c r="D33" i="50" s="1"/>
  <c r="D17" i="50"/>
  <c r="I17" i="50" s="1"/>
  <c r="I16" i="50" s="1"/>
  <c r="H16" i="50"/>
  <c r="E16" i="50"/>
  <c r="I14" i="50"/>
  <c r="H14" i="50"/>
  <c r="F14" i="50"/>
  <c r="E14" i="50"/>
  <c r="D14" i="50"/>
  <c r="D12" i="50"/>
  <c r="E11" i="50"/>
  <c r="E10" i="50" s="1"/>
  <c r="D11" i="50"/>
  <c r="D10" i="50" s="1"/>
  <c r="E56" i="50" l="1"/>
  <c r="I46" i="50"/>
  <c r="D45" i="50"/>
  <c r="F45" i="50" s="1"/>
  <c r="F44" i="50"/>
  <c r="H45" i="50"/>
  <c r="H20" i="50"/>
  <c r="E134" i="4" s="1"/>
  <c r="D56" i="50"/>
  <c r="D32" i="50"/>
  <c r="D136" i="4"/>
  <c r="D72" i="50"/>
  <c r="G136" i="4"/>
  <c r="I47" i="50"/>
  <c r="D16" i="50"/>
  <c r="F16" i="50" s="1"/>
  <c r="E26" i="50"/>
  <c r="H26" i="50"/>
  <c r="H36" i="50" s="1"/>
  <c r="G137" i="4" s="1"/>
  <c r="E27" i="50"/>
  <c r="F27" i="50" s="1"/>
  <c r="D38" i="50"/>
  <c r="D40" i="50" s="1"/>
  <c r="E139" i="4" s="1"/>
  <c r="E140" i="4"/>
  <c r="H43" i="50"/>
  <c r="F47" i="50"/>
  <c r="H69" i="50"/>
  <c r="I33" i="50"/>
  <c r="I35" i="50"/>
  <c r="D71" i="50"/>
  <c r="I44" i="50"/>
  <c r="E69" i="50"/>
  <c r="F33" i="50"/>
  <c r="F35" i="50"/>
  <c r="F40" i="50"/>
  <c r="D20" i="50"/>
  <c r="E133" i="4" s="1"/>
  <c r="F23" i="50"/>
  <c r="I25" i="50"/>
  <c r="F17" i="50"/>
  <c r="E20" i="50"/>
  <c r="H27" i="50"/>
  <c r="I27" i="50" s="1"/>
  <c r="F39" i="50"/>
  <c r="E42" i="50"/>
  <c r="D43" i="50"/>
  <c r="H50" i="50"/>
  <c r="D69" i="50"/>
  <c r="I23" i="50"/>
  <c r="H24" i="50"/>
  <c r="F25" i="50"/>
  <c r="E50" i="50"/>
  <c r="F50" i="50" s="1"/>
  <c r="E24" i="50"/>
  <c r="I45" i="50" l="1"/>
  <c r="I38" i="50"/>
  <c r="H19" i="50"/>
  <c r="E71" i="50"/>
  <c r="F71" i="50" s="1"/>
  <c r="E22" i="50"/>
  <c r="F22" i="50" s="1"/>
  <c r="I43" i="50"/>
  <c r="E135" i="4"/>
  <c r="I36" i="50"/>
  <c r="I50" i="50"/>
  <c r="F143" i="4"/>
  <c r="F38" i="50"/>
  <c r="I26" i="50"/>
  <c r="E48" i="50"/>
  <c r="H72" i="50"/>
  <c r="I72" i="50" s="1"/>
  <c r="H49" i="50"/>
  <c r="E143" i="4" s="1"/>
  <c r="H42" i="50"/>
  <c r="I40" i="50"/>
  <c r="E36" i="50"/>
  <c r="F26" i="50"/>
  <c r="E34" i="50"/>
  <c r="E70" i="50" s="1"/>
  <c r="F24" i="50"/>
  <c r="H34" i="50"/>
  <c r="E137" i="4" s="1"/>
  <c r="H22" i="50"/>
  <c r="I22" i="50" s="1"/>
  <c r="I24" i="50"/>
  <c r="F69" i="50"/>
  <c r="E19" i="50"/>
  <c r="F20" i="50"/>
  <c r="D19" i="50"/>
  <c r="I69" i="50"/>
  <c r="D42" i="50"/>
  <c r="F43" i="50"/>
  <c r="D49" i="50"/>
  <c r="E142" i="4" s="1"/>
  <c r="H71" i="50"/>
  <c r="I71" i="50" s="1"/>
  <c r="I20" i="50"/>
  <c r="H48" i="50" l="1"/>
  <c r="I19" i="50"/>
  <c r="F19" i="50"/>
  <c r="F36" i="50"/>
  <c r="E72" i="50"/>
  <c r="F72" i="50" s="1"/>
  <c r="I42" i="50"/>
  <c r="F42" i="50"/>
  <c r="D48" i="50"/>
  <c r="F48" i="50" s="1"/>
  <c r="F49" i="50"/>
  <c r="I49" i="50"/>
  <c r="F34" i="50"/>
  <c r="E32" i="50"/>
  <c r="F32" i="50" s="1"/>
  <c r="D70" i="50"/>
  <c r="D68" i="50" s="1"/>
  <c r="I34" i="50"/>
  <c r="H70" i="50"/>
  <c r="H32" i="50"/>
  <c r="I32" i="50" s="1"/>
  <c r="I48" i="50" l="1"/>
  <c r="F70" i="50"/>
  <c r="E68" i="50"/>
  <c r="F68" i="50" s="1"/>
  <c r="I70" i="50"/>
  <c r="H68" i="50"/>
  <c r="I68" i="50" s="1"/>
  <c r="I49" i="46" l="1"/>
  <c r="I53" i="46" s="1"/>
  <c r="H49" i="46"/>
  <c r="H53" i="46" s="1"/>
  <c r="F272" i="4" s="1"/>
  <c r="F49" i="46"/>
  <c r="F53" i="46" s="1"/>
  <c r="E49" i="46"/>
  <c r="D49" i="46"/>
  <c r="D53" i="46" s="1"/>
  <c r="F271" i="4" s="1"/>
  <c r="I48" i="46"/>
  <c r="I52" i="46" s="1"/>
  <c r="H48" i="46"/>
  <c r="H52" i="46" s="1"/>
  <c r="E272" i="4" s="1"/>
  <c r="F48" i="46"/>
  <c r="F52" i="46" s="1"/>
  <c r="E48" i="46"/>
  <c r="E52" i="46" s="1"/>
  <c r="D48" i="46"/>
  <c r="D52" i="46" s="1"/>
  <c r="E271" i="4" s="1"/>
  <c r="I47" i="46"/>
  <c r="I51" i="46" s="1"/>
  <c r="H47" i="46"/>
  <c r="F47" i="46"/>
  <c r="F51" i="46" s="1"/>
  <c r="E47" i="46"/>
  <c r="E51" i="46" s="1"/>
  <c r="D47" i="46"/>
  <c r="D51" i="46" s="1"/>
  <c r="I42" i="46"/>
  <c r="H42" i="46"/>
  <c r="F42" i="46"/>
  <c r="E42" i="46"/>
  <c r="D42" i="46"/>
  <c r="I38" i="46"/>
  <c r="H38" i="46"/>
  <c r="F38" i="46"/>
  <c r="E38" i="46"/>
  <c r="D38" i="46"/>
  <c r="I34" i="46"/>
  <c r="H34" i="46"/>
  <c r="F34" i="46"/>
  <c r="E34" i="46"/>
  <c r="D34" i="46"/>
  <c r="I30" i="46"/>
  <c r="H30" i="46"/>
  <c r="F30" i="46"/>
  <c r="E30" i="46"/>
  <c r="D30" i="46"/>
  <c r="I26" i="46"/>
  <c r="H26" i="46"/>
  <c r="F26" i="46"/>
  <c r="E26" i="46"/>
  <c r="D26" i="46"/>
  <c r="H10" i="46"/>
  <c r="E10" i="46"/>
  <c r="D10" i="46"/>
  <c r="D46" i="46" l="1"/>
  <c r="H46" i="46"/>
  <c r="F50" i="46"/>
  <c r="I46" i="46"/>
  <c r="E46" i="46"/>
  <c r="I50" i="46"/>
  <c r="D50" i="46"/>
  <c r="E53" i="46"/>
  <c r="E50" i="46" s="1"/>
  <c r="F46" i="46"/>
  <c r="H51" i="46"/>
  <c r="H50" i="46" s="1"/>
  <c r="E254" i="4" l="1"/>
  <c r="E253" i="4"/>
  <c r="I92" i="45"/>
  <c r="F92" i="45"/>
  <c r="E91" i="45"/>
  <c r="E77" i="45" s="1"/>
  <c r="D91" i="45"/>
  <c r="H90" i="45"/>
  <c r="H89" i="45"/>
  <c r="E89" i="45"/>
  <c r="D89" i="45"/>
  <c r="D87" i="45"/>
  <c r="I87" i="45" s="1"/>
  <c r="E86" i="45"/>
  <c r="D86" i="45"/>
  <c r="I86" i="45" s="1"/>
  <c r="H84" i="45"/>
  <c r="E84" i="45"/>
  <c r="D84" i="45"/>
  <c r="H82" i="45"/>
  <c r="D82" i="45"/>
  <c r="F82" i="45" s="1"/>
  <c r="H77" i="45"/>
  <c r="H72" i="45"/>
  <c r="E72" i="45"/>
  <c r="D72" i="45"/>
  <c r="H68" i="45"/>
  <c r="E68" i="45"/>
  <c r="D68" i="45"/>
  <c r="H67" i="45"/>
  <c r="H63" i="45" s="1"/>
  <c r="E67" i="45"/>
  <c r="E63" i="45" s="1"/>
  <c r="D67" i="45"/>
  <c r="D63" i="45" s="1"/>
  <c r="H66" i="45"/>
  <c r="H62" i="45" s="1"/>
  <c r="F66" i="45"/>
  <c r="E66" i="45"/>
  <c r="E62" i="45" s="1"/>
  <c r="D66" i="45"/>
  <c r="H65" i="45"/>
  <c r="E65" i="45"/>
  <c r="E61" i="45" s="1"/>
  <c r="D65" i="45"/>
  <c r="D62" i="45"/>
  <c r="I56" i="45"/>
  <c r="F56" i="45"/>
  <c r="D54" i="45"/>
  <c r="I54" i="45" s="1"/>
  <c r="I49" i="45"/>
  <c r="E49" i="45"/>
  <c r="F49" i="45" s="1"/>
  <c r="D48" i="45"/>
  <c r="F48" i="45" s="1"/>
  <c r="H46" i="45"/>
  <c r="H35" i="45" s="1"/>
  <c r="H58" i="45" s="1"/>
  <c r="F254" i="4" s="1"/>
  <c r="D46" i="45"/>
  <c r="F46" i="45" s="1"/>
  <c r="I36" i="45"/>
  <c r="F36" i="45"/>
  <c r="I30" i="45"/>
  <c r="F30" i="45"/>
  <c r="I29" i="45"/>
  <c r="F29" i="45"/>
  <c r="H28" i="45"/>
  <c r="E28" i="45"/>
  <c r="D28" i="45"/>
  <c r="D27" i="45"/>
  <c r="E26" i="45"/>
  <c r="E25" i="45" s="1"/>
  <c r="D26" i="45"/>
  <c r="H25" i="45"/>
  <c r="H24" i="45"/>
  <c r="E24" i="45"/>
  <c r="H23" i="45"/>
  <c r="I20" i="45"/>
  <c r="F20" i="45"/>
  <c r="H18" i="45"/>
  <c r="E18" i="45"/>
  <c r="D18" i="45"/>
  <c r="D17" i="45"/>
  <c r="F17" i="45" s="1"/>
  <c r="H15" i="45"/>
  <c r="E15" i="45"/>
  <c r="D15" i="45"/>
  <c r="H13" i="45"/>
  <c r="D13" i="45"/>
  <c r="F13" i="45" s="1"/>
  <c r="I11" i="45"/>
  <c r="F11" i="45"/>
  <c r="F89" i="45" l="1"/>
  <c r="I18" i="45"/>
  <c r="F87" i="45"/>
  <c r="I89" i="45"/>
  <c r="I13" i="45"/>
  <c r="H64" i="45"/>
  <c r="D81" i="45"/>
  <c r="D79" i="45" s="1"/>
  <c r="D78" i="45" s="1"/>
  <c r="D95" i="45" s="1"/>
  <c r="F256" i="4" s="1"/>
  <c r="E90" i="45"/>
  <c r="E14" i="45"/>
  <c r="H22" i="45"/>
  <c r="D64" i="45"/>
  <c r="F84" i="45"/>
  <c r="F28" i="45"/>
  <c r="I48" i="45"/>
  <c r="F54" i="45"/>
  <c r="I17" i="45"/>
  <c r="D14" i="45"/>
  <c r="D10" i="45" s="1"/>
  <c r="I28" i="45"/>
  <c r="E35" i="45"/>
  <c r="E58" i="45" s="1"/>
  <c r="H61" i="45"/>
  <c r="H60" i="45" s="1"/>
  <c r="I82" i="45"/>
  <c r="I84" i="45"/>
  <c r="I26" i="45"/>
  <c r="D25" i="45"/>
  <c r="F25" i="45" s="1"/>
  <c r="H32" i="45"/>
  <c r="E251" i="4" s="1"/>
  <c r="E60" i="45"/>
  <c r="H94" i="45"/>
  <c r="E257" i="4" s="1"/>
  <c r="I91" i="45"/>
  <c r="D90" i="45"/>
  <c r="I90" i="45" s="1"/>
  <c r="D77" i="45"/>
  <c r="F15" i="45"/>
  <c r="F26" i="45"/>
  <c r="E23" i="45"/>
  <c r="E64" i="45"/>
  <c r="E81" i="45"/>
  <c r="F86" i="45"/>
  <c r="E94" i="45"/>
  <c r="H14" i="45"/>
  <c r="I27" i="45"/>
  <c r="D24" i="45"/>
  <c r="F24" i="45" s="1"/>
  <c r="I46" i="45"/>
  <c r="I15" i="45"/>
  <c r="F18" i="45"/>
  <c r="D23" i="45"/>
  <c r="F27" i="45"/>
  <c r="D61" i="45"/>
  <c r="D60" i="45" s="1"/>
  <c r="H81" i="45"/>
  <c r="F91" i="45"/>
  <c r="D35" i="45"/>
  <c r="D58" i="45" s="1"/>
  <c r="F32" i="41"/>
  <c r="F14" i="45" l="1"/>
  <c r="E10" i="45"/>
  <c r="E33" i="45" s="1"/>
  <c r="I24" i="45"/>
  <c r="I58" i="45"/>
  <c r="F253" i="4"/>
  <c r="F255" i="4" s="1"/>
  <c r="D33" i="45"/>
  <c r="F250" i="4" s="1"/>
  <c r="F90" i="45"/>
  <c r="F23" i="45"/>
  <c r="E32" i="45"/>
  <c r="E22" i="45"/>
  <c r="D94" i="45"/>
  <c r="D76" i="45"/>
  <c r="H79" i="45"/>
  <c r="I81" i="45"/>
  <c r="I25" i="45"/>
  <c r="I14" i="45"/>
  <c r="H10" i="45"/>
  <c r="F77" i="45"/>
  <c r="D32" i="45"/>
  <c r="E250" i="4" s="1"/>
  <c r="D22" i="45"/>
  <c r="I22" i="45" s="1"/>
  <c r="I35" i="45"/>
  <c r="I23" i="45"/>
  <c r="F58" i="45"/>
  <c r="F81" i="45"/>
  <c r="E79" i="45"/>
  <c r="F35" i="45"/>
  <c r="I77" i="45"/>
  <c r="H97" i="45"/>
  <c r="H31" i="37"/>
  <c r="H33" i="37" s="1"/>
  <c r="E31" i="37"/>
  <c r="E33" i="37" s="1"/>
  <c r="I26" i="39"/>
  <c r="I25" i="39"/>
  <c r="H25" i="39"/>
  <c r="I24" i="39"/>
  <c r="H24" i="39"/>
  <c r="H23" i="39" s="1"/>
  <c r="H26" i="39" s="1"/>
  <c r="I23" i="39"/>
  <c r="E23" i="39"/>
  <c r="E26" i="39" s="1"/>
  <c r="D23" i="39"/>
  <c r="D26" i="39" s="1"/>
  <c r="I21" i="39"/>
  <c r="H19" i="39"/>
  <c r="H21" i="39" s="1"/>
  <c r="E19" i="39"/>
  <c r="E21" i="39" s="1"/>
  <c r="D19" i="39"/>
  <c r="D21" i="39" s="1"/>
  <c r="E14" i="39"/>
  <c r="H14" i="39" s="1"/>
  <c r="I13" i="39"/>
  <c r="F13" i="39"/>
  <c r="I12" i="39"/>
  <c r="F12" i="39"/>
  <c r="I11" i="39"/>
  <c r="F11" i="39"/>
  <c r="H10" i="39"/>
  <c r="H9" i="39" s="1"/>
  <c r="E10" i="39"/>
  <c r="E9" i="39" s="1"/>
  <c r="D10" i="39"/>
  <c r="D9" i="39" s="1"/>
  <c r="D17" i="39" s="1"/>
  <c r="F100" i="4" s="1"/>
  <c r="I32" i="37"/>
  <c r="I31" i="37" s="1"/>
  <c r="F32" i="37"/>
  <c r="F31" i="37" s="1"/>
  <c r="D31" i="37"/>
  <c r="D33" i="37" s="1"/>
  <c r="I26" i="37"/>
  <c r="F26" i="37"/>
  <c r="I25" i="37"/>
  <c r="I23" i="37" s="1"/>
  <c r="F25" i="37"/>
  <c r="I24" i="37"/>
  <c r="H24" i="37"/>
  <c r="H21" i="37" s="1"/>
  <c r="E24" i="37"/>
  <c r="D24" i="37"/>
  <c r="D21" i="37" s="1"/>
  <c r="D29" i="37" s="1"/>
  <c r="F91" i="4" s="1"/>
  <c r="H23" i="37"/>
  <c r="H22" i="37" s="1"/>
  <c r="E23" i="37"/>
  <c r="E35" i="37" s="1"/>
  <c r="D23" i="37"/>
  <c r="I16" i="37"/>
  <c r="F16" i="37"/>
  <c r="H15" i="37"/>
  <c r="H17" i="37" s="1"/>
  <c r="E15" i="37"/>
  <c r="E17" i="37" s="1"/>
  <c r="F89" i="4" s="1"/>
  <c r="D15" i="37"/>
  <c r="D17" i="37" s="1"/>
  <c r="F88" i="4" s="1"/>
  <c r="I14" i="37"/>
  <c r="F14" i="37"/>
  <c r="I13" i="37"/>
  <c r="D13" i="37"/>
  <c r="H10" i="37"/>
  <c r="H13" i="37" s="1"/>
  <c r="E10" i="37"/>
  <c r="E13" i="37" s="1"/>
  <c r="D10" i="37"/>
  <c r="F36" i="36"/>
  <c r="F30" i="36"/>
  <c r="F20" i="36"/>
  <c r="I69" i="35"/>
  <c r="F69" i="35"/>
  <c r="I68" i="35"/>
  <c r="F68" i="35"/>
  <c r="H67" i="35"/>
  <c r="H66" i="35"/>
  <c r="H73" i="35" s="1"/>
  <c r="E66" i="35"/>
  <c r="E73" i="35" s="1"/>
  <c r="F71" i="4" s="1"/>
  <c r="D66" i="35"/>
  <c r="D73" i="35" s="1"/>
  <c r="I56" i="35"/>
  <c r="F56" i="35"/>
  <c r="H55" i="35"/>
  <c r="E55" i="35"/>
  <c r="D55" i="35"/>
  <c r="I53" i="35"/>
  <c r="F53" i="35"/>
  <c r="H52" i="35"/>
  <c r="E52" i="35"/>
  <c r="D52" i="35"/>
  <c r="H48" i="35"/>
  <c r="E48" i="35"/>
  <c r="D48" i="35"/>
  <c r="H47" i="35"/>
  <c r="E47" i="35"/>
  <c r="D47" i="35"/>
  <c r="H44" i="35"/>
  <c r="H59" i="35" s="1"/>
  <c r="E44" i="35"/>
  <c r="E59" i="35" s="1"/>
  <c r="D44" i="35"/>
  <c r="I40" i="35"/>
  <c r="F40" i="35"/>
  <c r="I39" i="35"/>
  <c r="F39" i="35"/>
  <c r="I38" i="35"/>
  <c r="F38" i="35"/>
  <c r="H37" i="35"/>
  <c r="E37" i="35"/>
  <c r="D37" i="35"/>
  <c r="D36" i="35" s="1"/>
  <c r="I35" i="35"/>
  <c r="F35" i="35"/>
  <c r="H34" i="35"/>
  <c r="E34" i="35"/>
  <c r="D34" i="35"/>
  <c r="I32" i="35"/>
  <c r="F32" i="35"/>
  <c r="I31" i="35"/>
  <c r="F31" i="35"/>
  <c r="I30" i="35"/>
  <c r="F30" i="35"/>
  <c r="I29" i="35"/>
  <c r="F29" i="35"/>
  <c r="I28" i="35"/>
  <c r="F28" i="35"/>
  <c r="H27" i="35"/>
  <c r="E27" i="35"/>
  <c r="D27" i="35"/>
  <c r="I21" i="35"/>
  <c r="F21" i="35"/>
  <c r="H19" i="35"/>
  <c r="E19" i="35"/>
  <c r="D19" i="35"/>
  <c r="H18" i="35"/>
  <c r="E17" i="35"/>
  <c r="D17" i="35"/>
  <c r="D16" i="35"/>
  <c r="I15" i="35"/>
  <c r="F15" i="35"/>
  <c r="H14" i="35"/>
  <c r="E14" i="35"/>
  <c r="D14" i="35"/>
  <c r="I13" i="35"/>
  <c r="F13" i="35"/>
  <c r="H12" i="35"/>
  <c r="E12" i="35"/>
  <c r="D12" i="35"/>
  <c r="D24" i="35" s="1"/>
  <c r="F60" i="4" s="1"/>
  <c r="I11" i="35"/>
  <c r="F11" i="35"/>
  <c r="I10" i="35"/>
  <c r="F10" i="35"/>
  <c r="H9" i="35"/>
  <c r="E9" i="35"/>
  <c r="D9" i="35"/>
  <c r="D22" i="37" l="1"/>
  <c r="E20" i="37"/>
  <c r="I22" i="37"/>
  <c r="E45" i="35"/>
  <c r="E43" i="35" s="1"/>
  <c r="H20" i="37"/>
  <c r="H28" i="37" s="1"/>
  <c r="H46" i="35"/>
  <c r="H26" i="35"/>
  <c r="D46" i="35"/>
  <c r="I55" i="35"/>
  <c r="I9" i="39"/>
  <c r="F9" i="39"/>
  <c r="F24" i="37"/>
  <c r="H17" i="39"/>
  <c r="H27" i="39" s="1"/>
  <c r="E26" i="35"/>
  <c r="D98" i="45"/>
  <c r="F10" i="45"/>
  <c r="I34" i="35"/>
  <c r="I37" i="35"/>
  <c r="I52" i="35"/>
  <c r="D23" i="35"/>
  <c r="I9" i="35"/>
  <c r="F19" i="35"/>
  <c r="D26" i="35"/>
  <c r="D41" i="35" s="1"/>
  <c r="F63" i="4" s="1"/>
  <c r="F34" i="35"/>
  <c r="F37" i="35"/>
  <c r="D43" i="35"/>
  <c r="H45" i="35"/>
  <c r="H60" i="35" s="1"/>
  <c r="I60" i="35" s="1"/>
  <c r="E46" i="35"/>
  <c r="D45" i="35"/>
  <c r="D60" i="35" s="1"/>
  <c r="F66" i="4" s="1"/>
  <c r="F52" i="35"/>
  <c r="E22" i="37"/>
  <c r="F22" i="37" s="1"/>
  <c r="F70" i="4"/>
  <c r="D93" i="45"/>
  <c r="E256" i="4"/>
  <c r="E258" i="4" s="1"/>
  <c r="I32" i="45"/>
  <c r="F33" i="45"/>
  <c r="H33" i="45"/>
  <c r="F251" i="4" s="1"/>
  <c r="I10" i="45"/>
  <c r="H78" i="45"/>
  <c r="I79" i="45"/>
  <c r="F94" i="45"/>
  <c r="F79" i="45"/>
  <c r="E78" i="45"/>
  <c r="F22" i="45"/>
  <c r="D97" i="45"/>
  <c r="D31" i="45"/>
  <c r="I94" i="45"/>
  <c r="E97" i="45"/>
  <c r="F32" i="45"/>
  <c r="E31" i="45"/>
  <c r="F31" i="45" s="1"/>
  <c r="D27" i="39"/>
  <c r="F10" i="39"/>
  <c r="I10" i="39"/>
  <c r="E17" i="39"/>
  <c r="D36" i="37"/>
  <c r="H29" i="37"/>
  <c r="I29" i="37" s="1"/>
  <c r="I21" i="37"/>
  <c r="F15" i="37"/>
  <c r="F17" i="37" s="1"/>
  <c r="I15" i="37"/>
  <c r="I17" i="37" s="1"/>
  <c r="F23" i="37"/>
  <c r="E28" i="37"/>
  <c r="E92" i="4" s="1"/>
  <c r="D20" i="37"/>
  <c r="E21" i="37"/>
  <c r="E19" i="37" s="1"/>
  <c r="H24" i="35"/>
  <c r="I24" i="35" s="1"/>
  <c r="I14" i="35"/>
  <c r="H17" i="35"/>
  <c r="E16" i="35"/>
  <c r="H16" i="35" s="1"/>
  <c r="I19" i="35"/>
  <c r="H23" i="35"/>
  <c r="I73" i="35"/>
  <c r="F9" i="35"/>
  <c r="E23" i="35"/>
  <c r="E61" i="4" s="1"/>
  <c r="F12" i="35"/>
  <c r="I12" i="35"/>
  <c r="E24" i="35"/>
  <c r="F14" i="35"/>
  <c r="H75" i="35"/>
  <c r="F73" i="35"/>
  <c r="F27" i="35"/>
  <c r="I27" i="35"/>
  <c r="F55" i="35"/>
  <c r="D59" i="35"/>
  <c r="F66" i="35"/>
  <c r="I66" i="35"/>
  <c r="E36" i="35"/>
  <c r="F36" i="35" s="1"/>
  <c r="H36" i="35"/>
  <c r="H83" i="33"/>
  <c r="E83" i="33"/>
  <c r="D83" i="33"/>
  <c r="I82" i="33"/>
  <c r="F82" i="33"/>
  <c r="I81" i="33"/>
  <c r="F81" i="33"/>
  <c r="I80" i="33"/>
  <c r="F80" i="33"/>
  <c r="H79" i="33"/>
  <c r="E79" i="33"/>
  <c r="D79" i="33"/>
  <c r="H76" i="33"/>
  <c r="E76" i="33"/>
  <c r="D76" i="33"/>
  <c r="I75" i="33"/>
  <c r="F75" i="33"/>
  <c r="I74" i="33"/>
  <c r="F74" i="33"/>
  <c r="H73" i="33"/>
  <c r="E73" i="33"/>
  <c r="D73" i="33"/>
  <c r="H69" i="33"/>
  <c r="E69" i="33"/>
  <c r="D69" i="33"/>
  <c r="H68" i="33"/>
  <c r="E68" i="33"/>
  <c r="D68" i="33"/>
  <c r="H67" i="33"/>
  <c r="E67" i="33"/>
  <c r="D67" i="33"/>
  <c r="H66" i="33"/>
  <c r="E66" i="33"/>
  <c r="E88" i="33" s="1"/>
  <c r="D66" i="33"/>
  <c r="D88" i="33" s="1"/>
  <c r="D232" i="4" s="1"/>
  <c r="I64" i="33"/>
  <c r="F64" i="33"/>
  <c r="I63" i="33"/>
  <c r="F63" i="33"/>
  <c r="H62" i="33"/>
  <c r="E62" i="33"/>
  <c r="D62" i="33"/>
  <c r="H61" i="33"/>
  <c r="E61" i="33"/>
  <c r="D61" i="33"/>
  <c r="H60" i="33"/>
  <c r="E60" i="33"/>
  <c r="D60" i="33"/>
  <c r="D89" i="33" s="1"/>
  <c r="E232" i="4" s="1"/>
  <c r="H57" i="33"/>
  <c r="E57" i="33"/>
  <c r="D57" i="33"/>
  <c r="H55" i="33"/>
  <c r="E55" i="33"/>
  <c r="D55" i="33"/>
  <c r="I53" i="33"/>
  <c r="F53" i="33"/>
  <c r="H50" i="33"/>
  <c r="E50" i="33"/>
  <c r="D50" i="33"/>
  <c r="I48" i="33"/>
  <c r="F48" i="33"/>
  <c r="H47" i="33"/>
  <c r="E47" i="33"/>
  <c r="D47" i="33"/>
  <c r="I46" i="33"/>
  <c r="F46" i="33"/>
  <c r="I44" i="33"/>
  <c r="F44" i="33"/>
  <c r="I43" i="33"/>
  <c r="F43" i="33"/>
  <c r="I42" i="33"/>
  <c r="F42" i="33"/>
  <c r="H41" i="33"/>
  <c r="E41" i="33"/>
  <c r="D41" i="33"/>
  <c r="I36" i="33"/>
  <c r="F36" i="33"/>
  <c r="I35" i="33"/>
  <c r="F35" i="33"/>
  <c r="H34" i="33"/>
  <c r="E34" i="33"/>
  <c r="D34" i="33"/>
  <c r="H31" i="33"/>
  <c r="E31" i="33"/>
  <c r="D31" i="33"/>
  <c r="H30" i="33"/>
  <c r="E30" i="33"/>
  <c r="D30" i="33"/>
  <c r="H29" i="33"/>
  <c r="E29" i="33"/>
  <c r="D29" i="33"/>
  <c r="I27" i="33"/>
  <c r="F27" i="33"/>
  <c r="I26" i="33"/>
  <c r="F26" i="33"/>
  <c r="H25" i="33"/>
  <c r="E25" i="33"/>
  <c r="D25" i="33"/>
  <c r="I23" i="33"/>
  <c r="F23" i="33"/>
  <c r="I22" i="33"/>
  <c r="F22" i="33"/>
  <c r="I21" i="33"/>
  <c r="F21" i="33"/>
  <c r="H20" i="33"/>
  <c r="E20" i="33"/>
  <c r="D20" i="33"/>
  <c r="H17" i="33"/>
  <c r="E17" i="33"/>
  <c r="D17" i="33"/>
  <c r="H16" i="33"/>
  <c r="E16" i="33"/>
  <c r="D16" i="33"/>
  <c r="H15" i="33"/>
  <c r="E15" i="33"/>
  <c r="D15" i="33"/>
  <c r="D28" i="33" l="1"/>
  <c r="H19" i="37"/>
  <c r="I25" i="33"/>
  <c r="E60" i="35"/>
  <c r="F60" i="35" s="1"/>
  <c r="I27" i="39"/>
  <c r="I17" i="39"/>
  <c r="E59" i="33"/>
  <c r="F68" i="33"/>
  <c r="F79" i="33"/>
  <c r="D96" i="45"/>
  <c r="D39" i="33"/>
  <c r="F229" i="4" s="1"/>
  <c r="H59" i="33"/>
  <c r="F73" i="33"/>
  <c r="F57" i="4"/>
  <c r="F34" i="33"/>
  <c r="F45" i="35"/>
  <c r="I29" i="33"/>
  <c r="I67" i="33"/>
  <c r="D76" i="35"/>
  <c r="D14" i="33"/>
  <c r="H38" i="33"/>
  <c r="E230" i="4" s="1"/>
  <c r="E39" i="33"/>
  <c r="F20" i="33"/>
  <c r="H28" i="33"/>
  <c r="I28" i="33" s="1"/>
  <c r="F29" i="33"/>
  <c r="F41" i="33"/>
  <c r="D90" i="33"/>
  <c r="F232" i="4" s="1"/>
  <c r="I47" i="33"/>
  <c r="F60" i="33"/>
  <c r="D59" i="33"/>
  <c r="H65" i="33"/>
  <c r="F67" i="33"/>
  <c r="F26" i="35"/>
  <c r="F24" i="35"/>
  <c r="F61" i="4"/>
  <c r="F17" i="39"/>
  <c r="F101" i="4"/>
  <c r="I45" i="35"/>
  <c r="H43" i="35"/>
  <c r="I43" i="35" s="1"/>
  <c r="F43" i="35"/>
  <c r="D22" i="35"/>
  <c r="E60" i="4"/>
  <c r="I26" i="35"/>
  <c r="E95" i="45"/>
  <c r="F78" i="45"/>
  <c r="E76" i="45"/>
  <c r="F76" i="45" s="1"/>
  <c r="I33" i="45"/>
  <c r="H31" i="45"/>
  <c r="I31" i="45" s="1"/>
  <c r="H95" i="45"/>
  <c r="I78" i="45"/>
  <c r="H76" i="45"/>
  <c r="I76" i="45" s="1"/>
  <c r="F97" i="45"/>
  <c r="I97" i="45"/>
  <c r="E27" i="39"/>
  <c r="F27" i="39" s="1"/>
  <c r="D28" i="37"/>
  <c r="F28" i="37" s="1"/>
  <c r="D19" i="37"/>
  <c r="D27" i="37" s="1"/>
  <c r="E27" i="37"/>
  <c r="I20" i="37"/>
  <c r="F20" i="37"/>
  <c r="E29" i="37"/>
  <c r="F21" i="37"/>
  <c r="H35" i="37"/>
  <c r="H27" i="37"/>
  <c r="H41" i="35"/>
  <c r="I41" i="35" s="1"/>
  <c r="I36" i="35"/>
  <c r="F23" i="35"/>
  <c r="E22" i="35"/>
  <c r="I23" i="35"/>
  <c r="H22" i="35"/>
  <c r="D58" i="35"/>
  <c r="D75" i="35"/>
  <c r="D74" i="35" s="1"/>
  <c r="H58" i="35"/>
  <c r="E41" i="35"/>
  <c r="E75" i="35"/>
  <c r="E28" i="33"/>
  <c r="F28" i="33" s="1"/>
  <c r="I50" i="33"/>
  <c r="F61" i="33"/>
  <c r="I62" i="33"/>
  <c r="E14" i="33"/>
  <c r="E38" i="33"/>
  <c r="H14" i="33"/>
  <c r="I20" i="33"/>
  <c r="F25" i="33"/>
  <c r="I30" i="33"/>
  <c r="I34" i="33"/>
  <c r="H90" i="33"/>
  <c r="F233" i="4" s="1"/>
  <c r="F47" i="33"/>
  <c r="F50" i="33"/>
  <c r="I61" i="33"/>
  <c r="F62" i="33"/>
  <c r="D65" i="33"/>
  <c r="I68" i="33"/>
  <c r="I73" i="33"/>
  <c r="I79" i="33"/>
  <c r="E89" i="33"/>
  <c r="F89" i="33" s="1"/>
  <c r="E37" i="33"/>
  <c r="D92" i="33"/>
  <c r="E92" i="33"/>
  <c r="F88" i="33"/>
  <c r="I15" i="33"/>
  <c r="F30" i="33"/>
  <c r="I60" i="33"/>
  <c r="I66" i="33"/>
  <c r="H88" i="33"/>
  <c r="D233" i="4" s="1"/>
  <c r="E90" i="33"/>
  <c r="F15" i="33"/>
  <c r="H89" i="33"/>
  <c r="I16" i="33"/>
  <c r="D38" i="33"/>
  <c r="E229" i="4" s="1"/>
  <c r="H39" i="33"/>
  <c r="F230" i="4" s="1"/>
  <c r="E65" i="33"/>
  <c r="F16" i="33"/>
  <c r="I41" i="33"/>
  <c r="F66" i="33"/>
  <c r="H32" i="32"/>
  <c r="H31" i="32"/>
  <c r="H30" i="32"/>
  <c r="H29" i="32"/>
  <c r="H28" i="32"/>
  <c r="H26" i="32"/>
  <c r="H25" i="32"/>
  <c r="H23" i="32"/>
  <c r="H22" i="32"/>
  <c r="H21" i="32"/>
  <c r="H20" i="32"/>
  <c r="H19" i="32"/>
  <c r="H18" i="32"/>
  <c r="H13" i="32"/>
  <c r="H12" i="32"/>
  <c r="H11" i="32"/>
  <c r="H9" i="32"/>
  <c r="H8" i="32"/>
  <c r="F14" i="33" l="1"/>
  <c r="E58" i="35"/>
  <c r="F58" i="35" s="1"/>
  <c r="F67" i="4"/>
  <c r="F90" i="33"/>
  <c r="I90" i="33"/>
  <c r="F65" i="33"/>
  <c r="I14" i="33"/>
  <c r="I22" i="35"/>
  <c r="F59" i="33"/>
  <c r="F39" i="33"/>
  <c r="E93" i="33"/>
  <c r="I58" i="35"/>
  <c r="I19" i="37"/>
  <c r="I59" i="33"/>
  <c r="I27" i="37"/>
  <c r="F19" i="37"/>
  <c r="F27" i="37" s="1"/>
  <c r="F41" i="35"/>
  <c r="F64" i="4"/>
  <c r="D35" i="37"/>
  <c r="F35" i="37" s="1"/>
  <c r="I35" i="37" s="1"/>
  <c r="E91" i="4"/>
  <c r="H93" i="33"/>
  <c r="D94" i="33"/>
  <c r="D87" i="33"/>
  <c r="I65" i="33"/>
  <c r="F38" i="33"/>
  <c r="H76" i="35"/>
  <c r="I76" i="35" s="1"/>
  <c r="F22" i="35"/>
  <c r="F29" i="37"/>
  <c r="F92" i="4"/>
  <c r="H98" i="45"/>
  <c r="H96" i="45" s="1"/>
  <c r="I96" i="45" s="1"/>
  <c r="F257" i="4"/>
  <c r="F258" i="4" s="1"/>
  <c r="I95" i="45"/>
  <c r="H93" i="45"/>
  <c r="I93" i="45" s="1"/>
  <c r="F95" i="45"/>
  <c r="E93" i="45"/>
  <c r="F93" i="45" s="1"/>
  <c r="E98" i="45"/>
  <c r="I28" i="37"/>
  <c r="F75" i="35"/>
  <c r="I75" i="35"/>
  <c r="E76" i="35"/>
  <c r="F76" i="35" s="1"/>
  <c r="I89" i="33"/>
  <c r="E233" i="4"/>
  <c r="I38" i="33"/>
  <c r="H87" i="33"/>
  <c r="I88" i="33"/>
  <c r="H92" i="33"/>
  <c r="F92" i="33"/>
  <c r="E94" i="33"/>
  <c r="H94" i="33"/>
  <c r="I39" i="33"/>
  <c r="D37" i="33"/>
  <c r="F37" i="33" s="1"/>
  <c r="D93" i="33"/>
  <c r="I93" i="33" s="1"/>
  <c r="H37" i="33"/>
  <c r="E87" i="33"/>
  <c r="I80" i="29"/>
  <c r="F80" i="29"/>
  <c r="H79" i="29"/>
  <c r="H81" i="29" s="1"/>
  <c r="E79" i="29"/>
  <c r="D79" i="29"/>
  <c r="D81" i="29" s="1"/>
  <c r="F214" i="4" s="1"/>
  <c r="H75" i="29"/>
  <c r="E75" i="29"/>
  <c r="D75" i="29"/>
  <c r="I74" i="29"/>
  <c r="F74" i="29"/>
  <c r="H73" i="29"/>
  <c r="E73" i="29"/>
  <c r="D73" i="29"/>
  <c r="I70" i="29"/>
  <c r="F70" i="29"/>
  <c r="I69" i="29"/>
  <c r="F69" i="29"/>
  <c r="H68" i="29"/>
  <c r="H65" i="29" s="1"/>
  <c r="E68" i="29"/>
  <c r="D68" i="29"/>
  <c r="D65" i="29" s="1"/>
  <c r="I67" i="29"/>
  <c r="F67" i="29"/>
  <c r="I66" i="29"/>
  <c r="F66" i="29"/>
  <c r="I64" i="29"/>
  <c r="F64" i="29"/>
  <c r="H63" i="29"/>
  <c r="E63" i="29"/>
  <c r="D63" i="29"/>
  <c r="I62" i="29"/>
  <c r="F62" i="29"/>
  <c r="I61" i="29"/>
  <c r="F61" i="29"/>
  <c r="I60" i="29"/>
  <c r="F60" i="29"/>
  <c r="I59" i="29"/>
  <c r="F59" i="29"/>
  <c r="I58" i="29"/>
  <c r="F58" i="29"/>
  <c r="I57" i="29"/>
  <c r="F57" i="29"/>
  <c r="H56" i="29"/>
  <c r="H51" i="29" s="1"/>
  <c r="E56" i="29"/>
  <c r="E51" i="29" s="1"/>
  <c r="D56" i="29"/>
  <c r="D51" i="29" s="1"/>
  <c r="I55" i="29"/>
  <c r="F55" i="29"/>
  <c r="I54" i="29"/>
  <c r="F54" i="29"/>
  <c r="I53" i="29"/>
  <c r="F53" i="29"/>
  <c r="I52" i="29"/>
  <c r="F52" i="29"/>
  <c r="I45" i="29"/>
  <c r="F45" i="29"/>
  <c r="I44" i="29"/>
  <c r="F44" i="29"/>
  <c r="H43" i="29"/>
  <c r="E43" i="29"/>
  <c r="D43" i="29"/>
  <c r="H42" i="29"/>
  <c r="H48" i="29" s="1"/>
  <c r="F206" i="4" s="1"/>
  <c r="E42" i="29"/>
  <c r="D42" i="29"/>
  <c r="D48" i="29" s="1"/>
  <c r="F205" i="4" s="1"/>
  <c r="H41" i="29"/>
  <c r="E41" i="29"/>
  <c r="D41" i="29"/>
  <c r="D47" i="29" s="1"/>
  <c r="E205" i="4" s="1"/>
  <c r="I35" i="29"/>
  <c r="F35" i="29"/>
  <c r="I32" i="29"/>
  <c r="F32" i="29"/>
  <c r="I31" i="29"/>
  <c r="F31" i="29"/>
  <c r="H30" i="29"/>
  <c r="E30" i="29"/>
  <c r="D30" i="29"/>
  <c r="I24" i="29"/>
  <c r="F24" i="29"/>
  <c r="I21" i="29"/>
  <c r="F21" i="29"/>
  <c r="H19" i="29"/>
  <c r="E19" i="29"/>
  <c r="D19" i="29"/>
  <c r="I18" i="29"/>
  <c r="F18" i="29"/>
  <c r="I16" i="29"/>
  <c r="F16" i="29"/>
  <c r="I15" i="29"/>
  <c r="F15" i="29"/>
  <c r="I13" i="29"/>
  <c r="F13" i="29"/>
  <c r="I11" i="29"/>
  <c r="F11" i="29"/>
  <c r="H10" i="29"/>
  <c r="E10" i="29"/>
  <c r="D10" i="29"/>
  <c r="I87" i="33" l="1"/>
  <c r="F58" i="4"/>
  <c r="D77" i="29"/>
  <c r="D83" i="29" s="1"/>
  <c r="H74" i="35"/>
  <c r="I74" i="35" s="1"/>
  <c r="D34" i="37"/>
  <c r="H77" i="29"/>
  <c r="D212" i="4" s="1"/>
  <c r="I94" i="33"/>
  <c r="I98" i="45"/>
  <c r="F30" i="29"/>
  <c r="H9" i="29"/>
  <c r="H40" i="29"/>
  <c r="F87" i="33"/>
  <c r="I37" i="33"/>
  <c r="E74" i="35"/>
  <c r="F74" i="35" s="1"/>
  <c r="I30" i="29"/>
  <c r="H50" i="29"/>
  <c r="H71" i="29" s="1"/>
  <c r="F209" i="4" s="1"/>
  <c r="F73" i="29"/>
  <c r="F94" i="33"/>
  <c r="F98" i="45"/>
  <c r="E96" i="45"/>
  <c r="F96" i="45" s="1"/>
  <c r="I19" i="29"/>
  <c r="I43" i="29"/>
  <c r="E77" i="29"/>
  <c r="E83" i="29" s="1"/>
  <c r="F93" i="33"/>
  <c r="F10" i="29"/>
  <c r="I10" i="29"/>
  <c r="F19" i="29"/>
  <c r="F43" i="29"/>
  <c r="F68" i="29"/>
  <c r="D91" i="33"/>
  <c r="I92" i="33"/>
  <c r="H91" i="33"/>
  <c r="E91" i="33"/>
  <c r="D211" i="4"/>
  <c r="F63" i="29"/>
  <c r="E65" i="29"/>
  <c r="F65" i="29" s="1"/>
  <c r="D9" i="29"/>
  <c r="D38" i="29" s="1"/>
  <c r="F202" i="4" s="1"/>
  <c r="E40" i="29"/>
  <c r="F79" i="29"/>
  <c r="I51" i="29"/>
  <c r="F42" i="29"/>
  <c r="E9" i="29"/>
  <c r="I41" i="29"/>
  <c r="I56" i="29"/>
  <c r="I81" i="29"/>
  <c r="E81" i="29"/>
  <c r="F81" i="29" s="1"/>
  <c r="F215" i="4"/>
  <c r="D50" i="29"/>
  <c r="D71" i="29" s="1"/>
  <c r="D84" i="29"/>
  <c r="D46" i="29"/>
  <c r="I77" i="29"/>
  <c r="H83" i="29"/>
  <c r="I48" i="29"/>
  <c r="F51" i="29"/>
  <c r="I65" i="29"/>
  <c r="H38" i="29"/>
  <c r="F203" i="4" s="1"/>
  <c r="E47" i="29"/>
  <c r="I63" i="29"/>
  <c r="I68" i="29"/>
  <c r="I42" i="29"/>
  <c r="F41" i="29"/>
  <c r="E48" i="29"/>
  <c r="F48" i="29" s="1"/>
  <c r="F56" i="29"/>
  <c r="I79" i="29"/>
  <c r="D40" i="29"/>
  <c r="H47" i="29"/>
  <c r="E206" i="4" s="1"/>
  <c r="I73" i="29"/>
  <c r="I143" i="27"/>
  <c r="F143" i="27"/>
  <c r="I142" i="27"/>
  <c r="F142" i="27"/>
  <c r="H141" i="27"/>
  <c r="E141" i="27"/>
  <c r="E140" i="27" s="1"/>
  <c r="D141" i="27"/>
  <c r="D140" i="27" s="1"/>
  <c r="D146" i="27" s="1"/>
  <c r="F127" i="4" s="1"/>
  <c r="H136" i="27"/>
  <c r="E136" i="27"/>
  <c r="D136" i="27"/>
  <c r="H134" i="27"/>
  <c r="H132" i="27" s="1"/>
  <c r="E134" i="27"/>
  <c r="E132" i="27" s="1"/>
  <c r="D134" i="27"/>
  <c r="D132" i="27" s="1"/>
  <c r="E129" i="27"/>
  <c r="E128" i="27" s="1"/>
  <c r="H128" i="27"/>
  <c r="D128" i="27"/>
  <c r="I123" i="27"/>
  <c r="F123" i="27"/>
  <c r="H122" i="27"/>
  <c r="E122" i="27"/>
  <c r="D122" i="27"/>
  <c r="I119" i="27"/>
  <c r="F119" i="27"/>
  <c r="H118" i="27"/>
  <c r="E118" i="27"/>
  <c r="D118" i="27"/>
  <c r="I115" i="27"/>
  <c r="F115" i="27"/>
  <c r="H112" i="27"/>
  <c r="E112" i="27"/>
  <c r="D112" i="27"/>
  <c r="I110" i="27"/>
  <c r="F110" i="27"/>
  <c r="I109" i="27"/>
  <c r="F109" i="27"/>
  <c r="H107" i="27"/>
  <c r="E107" i="27"/>
  <c r="D107" i="27"/>
  <c r="I102" i="27"/>
  <c r="F102" i="27"/>
  <c r="H101" i="27"/>
  <c r="H100" i="27" s="1"/>
  <c r="E101" i="27"/>
  <c r="D101" i="27"/>
  <c r="E100" i="27"/>
  <c r="I94" i="27"/>
  <c r="F94" i="27"/>
  <c r="H93" i="27"/>
  <c r="E93" i="27"/>
  <c r="D93" i="27"/>
  <c r="I91" i="27"/>
  <c r="F91" i="27"/>
  <c r="I90" i="27"/>
  <c r="F90" i="27"/>
  <c r="I88" i="27"/>
  <c r="F88" i="27"/>
  <c r="I87" i="27"/>
  <c r="F87" i="27"/>
  <c r="I86" i="27"/>
  <c r="F86" i="27"/>
  <c r="H85" i="27"/>
  <c r="E85" i="27"/>
  <c r="D85" i="27"/>
  <c r="H81" i="27"/>
  <c r="H74" i="27" s="1"/>
  <c r="E81" i="27"/>
  <c r="E74" i="27" s="1"/>
  <c r="D81" i="27"/>
  <c r="D74" i="27" s="1"/>
  <c r="I69" i="27"/>
  <c r="F69" i="27"/>
  <c r="I68" i="27"/>
  <c r="F68" i="27"/>
  <c r="H67" i="27"/>
  <c r="E67" i="27"/>
  <c r="D67" i="27"/>
  <c r="I63" i="27"/>
  <c r="F63" i="27"/>
  <c r="I61" i="27"/>
  <c r="F61" i="27"/>
  <c r="H60" i="27"/>
  <c r="E60" i="27"/>
  <c r="D60" i="27"/>
  <c r="H59" i="27"/>
  <c r="E59" i="27"/>
  <c r="D59" i="27"/>
  <c r="D71" i="27" s="1"/>
  <c r="E112" i="4" s="1"/>
  <c r="I56" i="27"/>
  <c r="F56" i="27"/>
  <c r="I51" i="27"/>
  <c r="F51" i="27"/>
  <c r="H48" i="27"/>
  <c r="H47" i="27" s="1"/>
  <c r="E48" i="27"/>
  <c r="E47" i="27" s="1"/>
  <c r="D48" i="27"/>
  <c r="D47" i="27" s="1"/>
  <c r="I45" i="27"/>
  <c r="F45" i="27"/>
  <c r="H44" i="27"/>
  <c r="E44" i="27"/>
  <c r="D44" i="27"/>
  <c r="I43" i="27"/>
  <c r="F43" i="27"/>
  <c r="I42" i="27"/>
  <c r="F42" i="27"/>
  <c r="H41" i="27"/>
  <c r="E41" i="27"/>
  <c r="D41" i="27"/>
  <c r="I29" i="27"/>
  <c r="F29" i="27"/>
  <c r="H26" i="27"/>
  <c r="H25" i="27" s="1"/>
  <c r="E26" i="27"/>
  <c r="E25" i="27" s="1"/>
  <c r="D26" i="27"/>
  <c r="H21" i="27"/>
  <c r="H18" i="27" s="1"/>
  <c r="E21" i="27"/>
  <c r="E18" i="27" s="1"/>
  <c r="D21" i="27"/>
  <c r="D18" i="27" s="1"/>
  <c r="I17" i="27"/>
  <c r="F17" i="27"/>
  <c r="I16" i="27"/>
  <c r="F16" i="27"/>
  <c r="I15" i="27"/>
  <c r="F15" i="27"/>
  <c r="I14" i="27"/>
  <c r="F14" i="27"/>
  <c r="H13" i="27"/>
  <c r="H9" i="27" s="1"/>
  <c r="E13" i="27"/>
  <c r="E9" i="27" s="1"/>
  <c r="D13" i="27"/>
  <c r="E40" i="27" l="1"/>
  <c r="I26" i="27"/>
  <c r="I40" i="29"/>
  <c r="E84" i="27"/>
  <c r="E98" i="27" s="1"/>
  <c r="D85" i="29"/>
  <c r="D82" i="29" s="1"/>
  <c r="I112" i="27"/>
  <c r="I91" i="33"/>
  <c r="F9" i="29"/>
  <c r="F59" i="27"/>
  <c r="F77" i="29"/>
  <c r="F83" i="29"/>
  <c r="I93" i="27"/>
  <c r="H84" i="27"/>
  <c r="H98" i="27" s="1"/>
  <c r="F116" i="4" s="1"/>
  <c r="F93" i="27"/>
  <c r="D106" i="27"/>
  <c r="D126" i="27" s="1"/>
  <c r="F121" i="4" s="1"/>
  <c r="F112" i="27"/>
  <c r="E38" i="29"/>
  <c r="I9" i="29"/>
  <c r="F91" i="33"/>
  <c r="E72" i="27"/>
  <c r="E106" i="27"/>
  <c r="I41" i="27"/>
  <c r="F44" i="27"/>
  <c r="I60" i="27"/>
  <c r="F67" i="27"/>
  <c r="I85" i="27"/>
  <c r="I101" i="27"/>
  <c r="I107" i="27"/>
  <c r="F118" i="27"/>
  <c r="I122" i="27"/>
  <c r="E138" i="27"/>
  <c r="I141" i="27"/>
  <c r="H58" i="27"/>
  <c r="H138" i="27"/>
  <c r="E50" i="29"/>
  <c r="F50" i="29" s="1"/>
  <c r="I13" i="27"/>
  <c r="I44" i="27"/>
  <c r="I67" i="27"/>
  <c r="I118" i="27"/>
  <c r="D138" i="27"/>
  <c r="F40" i="29"/>
  <c r="I71" i="29"/>
  <c r="F208" i="4"/>
  <c r="F38" i="29"/>
  <c r="I47" i="29"/>
  <c r="H84" i="29"/>
  <c r="I84" i="29" s="1"/>
  <c r="H46" i="29"/>
  <c r="I46" i="29" s="1"/>
  <c r="I50" i="29"/>
  <c r="H85" i="29"/>
  <c r="I38" i="29"/>
  <c r="I83" i="29"/>
  <c r="E46" i="29"/>
  <c r="F46" i="29" s="1"/>
  <c r="E84" i="29"/>
  <c r="F47" i="29"/>
  <c r="D148" i="27"/>
  <c r="E126" i="27"/>
  <c r="F126" i="27" s="1"/>
  <c r="E146" i="27"/>
  <c r="F146" i="27" s="1"/>
  <c r="F140" i="27"/>
  <c r="F13" i="27"/>
  <c r="F26" i="27"/>
  <c r="H40" i="27"/>
  <c r="F41" i="27"/>
  <c r="D58" i="27"/>
  <c r="F60" i="27"/>
  <c r="H71" i="27"/>
  <c r="E113" i="4" s="1"/>
  <c r="F85" i="27"/>
  <c r="F101" i="27"/>
  <c r="H104" i="27"/>
  <c r="F122" i="27"/>
  <c r="D9" i="27"/>
  <c r="F9" i="27" s="1"/>
  <c r="D25" i="27"/>
  <c r="I25" i="27" s="1"/>
  <c r="D40" i="27"/>
  <c r="F40" i="27" s="1"/>
  <c r="E58" i="27"/>
  <c r="I59" i="27"/>
  <c r="D84" i="27"/>
  <c r="D100" i="27"/>
  <c r="D104" i="27" s="1"/>
  <c r="F118" i="4" s="1"/>
  <c r="H106" i="27"/>
  <c r="F107" i="27"/>
  <c r="H140" i="27"/>
  <c r="F141" i="27"/>
  <c r="E71" i="27"/>
  <c r="E104" i="27"/>
  <c r="G200" i="4"/>
  <c r="E200" i="4"/>
  <c r="I49" i="22"/>
  <c r="F49" i="22"/>
  <c r="I48" i="22"/>
  <c r="F48" i="22"/>
  <c r="I47" i="22"/>
  <c r="F47" i="22"/>
  <c r="I46" i="22"/>
  <c r="F46" i="22"/>
  <c r="I45" i="22"/>
  <c r="F45" i="22"/>
  <c r="I44" i="22"/>
  <c r="F44" i="22"/>
  <c r="I43" i="22"/>
  <c r="F43" i="22"/>
  <c r="H41" i="22"/>
  <c r="E41" i="22"/>
  <c r="D41" i="22"/>
  <c r="I40" i="22"/>
  <c r="F40" i="22"/>
  <c r="H38" i="22"/>
  <c r="E38" i="22"/>
  <c r="D38" i="22"/>
  <c r="H37" i="22"/>
  <c r="H52" i="22" s="1"/>
  <c r="E37" i="22"/>
  <c r="D37" i="22"/>
  <c r="D52" i="22" s="1"/>
  <c r="F196" i="4" s="1"/>
  <c r="H36" i="22"/>
  <c r="H51" i="22" s="1"/>
  <c r="E36" i="22"/>
  <c r="E51" i="22" s="1"/>
  <c r="D36" i="22"/>
  <c r="D51" i="22" s="1"/>
  <c r="I32" i="22"/>
  <c r="F32" i="22"/>
  <c r="H31" i="22"/>
  <c r="E31" i="22"/>
  <c r="D31" i="22"/>
  <c r="D33" i="22" s="1"/>
  <c r="F193" i="4" s="1"/>
  <c r="I24" i="22"/>
  <c r="F24" i="22"/>
  <c r="H23" i="22"/>
  <c r="E23" i="22"/>
  <c r="E25" i="22" s="1"/>
  <c r="D23" i="22"/>
  <c r="D25" i="22" s="1"/>
  <c r="F190" i="4" s="1"/>
  <c r="I18" i="22"/>
  <c r="F18" i="22"/>
  <c r="H17" i="22"/>
  <c r="E17" i="22"/>
  <c r="D17" i="22"/>
  <c r="I16" i="22"/>
  <c r="F16" i="22"/>
  <c r="H15" i="22"/>
  <c r="E15" i="22"/>
  <c r="E20" i="22" s="1"/>
  <c r="D15" i="22"/>
  <c r="D20" i="22" s="1"/>
  <c r="E187" i="4" s="1"/>
  <c r="I13" i="22"/>
  <c r="F13" i="22"/>
  <c r="I12" i="22"/>
  <c r="F12" i="22"/>
  <c r="I11" i="22"/>
  <c r="F11" i="22"/>
  <c r="H10" i="22"/>
  <c r="H9" i="22" s="1"/>
  <c r="E10" i="22"/>
  <c r="E9" i="22" s="1"/>
  <c r="D10" i="22"/>
  <c r="D9" i="22" s="1"/>
  <c r="F84" i="27" l="1"/>
  <c r="I85" i="29"/>
  <c r="F106" i="27"/>
  <c r="I38" i="22"/>
  <c r="F104" i="27"/>
  <c r="I9" i="22"/>
  <c r="I58" i="27"/>
  <c r="I100" i="27"/>
  <c r="H82" i="29"/>
  <c r="I82" i="29" s="1"/>
  <c r="E71" i="29"/>
  <c r="F71" i="29" s="1"/>
  <c r="D72" i="27"/>
  <c r="F112" i="4" s="1"/>
  <c r="F15" i="22"/>
  <c r="I23" i="22"/>
  <c r="F58" i="27"/>
  <c r="E54" i="22"/>
  <c r="F25" i="22"/>
  <c r="I104" i="27"/>
  <c r="F119" i="4"/>
  <c r="E149" i="27"/>
  <c r="F84" i="29"/>
  <c r="E148" i="27"/>
  <c r="F71" i="27"/>
  <c r="E70" i="27"/>
  <c r="I106" i="27"/>
  <c r="H126" i="27"/>
  <c r="F25" i="27"/>
  <c r="H148" i="27"/>
  <c r="I71" i="27"/>
  <c r="I40" i="27"/>
  <c r="I84" i="27"/>
  <c r="F100" i="27"/>
  <c r="H146" i="27"/>
  <c r="I140" i="27"/>
  <c r="D98" i="27"/>
  <c r="F115" i="4" s="1"/>
  <c r="I9" i="27"/>
  <c r="H72" i="27"/>
  <c r="F113" i="4" s="1"/>
  <c r="F31" i="22"/>
  <c r="I31" i="22"/>
  <c r="H33" i="22"/>
  <c r="D21" i="22"/>
  <c r="F187" i="4" s="1"/>
  <c r="I15" i="22"/>
  <c r="H20" i="22"/>
  <c r="F17" i="22"/>
  <c r="H25" i="22"/>
  <c r="H35" i="22"/>
  <c r="F38" i="22"/>
  <c r="I17" i="22"/>
  <c r="I52" i="22"/>
  <c r="F197" i="4"/>
  <c r="I41" i="22"/>
  <c r="I10" i="22"/>
  <c r="F37" i="22"/>
  <c r="F41" i="22"/>
  <c r="D50" i="22"/>
  <c r="D54" i="22"/>
  <c r="H50" i="22"/>
  <c r="F9" i="22"/>
  <c r="E21" i="22"/>
  <c r="E35" i="22"/>
  <c r="F10" i="22"/>
  <c r="H21" i="22"/>
  <c r="F188" i="4" s="1"/>
  <c r="F23" i="22"/>
  <c r="F20" i="22"/>
  <c r="E33" i="22"/>
  <c r="F33" i="22" s="1"/>
  <c r="D35" i="22"/>
  <c r="I37" i="22"/>
  <c r="E52" i="22"/>
  <c r="F52" i="22" s="1"/>
  <c r="F54" i="22" l="1"/>
  <c r="D55" i="22"/>
  <c r="E85" i="29"/>
  <c r="F85" i="29" s="1"/>
  <c r="F72" i="27"/>
  <c r="F35" i="22"/>
  <c r="D70" i="27"/>
  <c r="F70" i="27" s="1"/>
  <c r="D149" i="27"/>
  <c r="D147" i="27" s="1"/>
  <c r="I126" i="27"/>
  <c r="F122" i="4"/>
  <c r="I146" i="27"/>
  <c r="F128" i="4"/>
  <c r="F129" i="4" s="1"/>
  <c r="E82" i="29"/>
  <c r="F82" i="29" s="1"/>
  <c r="F98" i="27"/>
  <c r="I98" i="27"/>
  <c r="H149" i="27"/>
  <c r="I149" i="27" s="1"/>
  <c r="I72" i="27"/>
  <c r="I148" i="27"/>
  <c r="H70" i="27"/>
  <c r="E147" i="27"/>
  <c r="F147" i="27" s="1"/>
  <c r="F148" i="27"/>
  <c r="D19" i="22"/>
  <c r="I20" i="22"/>
  <c r="E188" i="4"/>
  <c r="H19" i="22"/>
  <c r="I35" i="22"/>
  <c r="I25" i="22"/>
  <c r="F191" i="4"/>
  <c r="H54" i="22"/>
  <c r="I54" i="22" s="1"/>
  <c r="I33" i="22"/>
  <c r="F194" i="4"/>
  <c r="F200" i="4"/>
  <c r="E50" i="22"/>
  <c r="F50" i="22" s="1"/>
  <c r="F21" i="22"/>
  <c r="E55" i="22"/>
  <c r="E19" i="22"/>
  <c r="D53" i="22"/>
  <c r="I21" i="22"/>
  <c r="H55" i="22"/>
  <c r="I55" i="22" s="1"/>
  <c r="I50" i="22"/>
  <c r="I19" i="22" l="1"/>
  <c r="I70" i="27"/>
  <c r="F149" i="27"/>
  <c r="H147" i="27"/>
  <c r="I147" i="27" s="1"/>
  <c r="F19" i="22"/>
  <c r="H53" i="22"/>
  <c r="I53" i="22" s="1"/>
  <c r="F55" i="22"/>
  <c r="E53" i="22"/>
  <c r="F53" i="22" s="1"/>
  <c r="H8" i="20" l="1"/>
  <c r="I8" i="20"/>
  <c r="E27" i="20"/>
  <c r="H27" i="20"/>
  <c r="I27" i="20"/>
  <c r="H42" i="20"/>
  <c r="I42" i="20"/>
  <c r="D44" i="20"/>
  <c r="D54" i="20" s="1"/>
  <c r="F178" i="4" s="1"/>
  <c r="E44" i="20"/>
  <c r="H44" i="20" s="1"/>
  <c r="E45" i="20"/>
  <c r="H45" i="20" s="1"/>
  <c r="I45" i="20"/>
  <c r="F46" i="20"/>
  <c r="I46" i="20" s="1"/>
  <c r="H46" i="20"/>
  <c r="D47" i="20"/>
  <c r="E47" i="20"/>
  <c r="H48" i="20"/>
  <c r="I48" i="20"/>
  <c r="F49" i="20"/>
  <c r="I49" i="20" s="1"/>
  <c r="H49" i="20"/>
  <c r="H50" i="20"/>
  <c r="E52" i="20"/>
  <c r="H52" i="20" s="1"/>
  <c r="I52" i="20"/>
  <c r="D58" i="20"/>
  <c r="E58" i="20"/>
  <c r="E79" i="20" s="1"/>
  <c r="E82" i="20" s="1"/>
  <c r="F59" i="20"/>
  <c r="H59" i="20"/>
  <c r="H58" i="20" s="1"/>
  <c r="F61" i="20"/>
  <c r="I61" i="20"/>
  <c r="D64" i="20"/>
  <c r="D57" i="20" s="1"/>
  <c r="E64" i="20"/>
  <c r="H64" i="20"/>
  <c r="F66" i="20"/>
  <c r="I66" i="20"/>
  <c r="F67" i="20"/>
  <c r="I67" i="20"/>
  <c r="F68" i="20"/>
  <c r="I68" i="20"/>
  <c r="F69" i="20"/>
  <c r="H69" i="20"/>
  <c r="I69" i="20" s="1"/>
  <c r="F70" i="20"/>
  <c r="I70" i="20"/>
  <c r="F72" i="20"/>
  <c r="I72" i="20"/>
  <c r="F73" i="20"/>
  <c r="I73" i="20"/>
  <c r="E78" i="20"/>
  <c r="H78" i="20"/>
  <c r="F182" i="4" l="1"/>
  <c r="I64" i="20"/>
  <c r="D78" i="20"/>
  <c r="F181" i="4" s="1"/>
  <c r="F64" i="20"/>
  <c r="F58" i="20"/>
  <c r="D79" i="20"/>
  <c r="I58" i="20"/>
  <c r="H79" i="20"/>
  <c r="G182" i="4" s="1"/>
  <c r="H54" i="20"/>
  <c r="I59" i="20"/>
  <c r="H57" i="20"/>
  <c r="E54" i="20"/>
  <c r="E81" i="20" s="1"/>
  <c r="H47" i="20"/>
  <c r="D56" i="20"/>
  <c r="D77" i="20" s="1"/>
  <c r="D80" i="20" s="1"/>
  <c r="F47" i="20"/>
  <c r="I47" i="20" s="1"/>
  <c r="F54" i="20"/>
  <c r="I54" i="20" s="1"/>
  <c r="F44" i="20"/>
  <c r="I44" i="20" s="1"/>
  <c r="F78" i="20" l="1"/>
  <c r="D81" i="20"/>
  <c r="F81" i="20" s="1"/>
  <c r="I78" i="20"/>
  <c r="F79" i="20"/>
  <c r="G181" i="4"/>
  <c r="H81" i="20"/>
  <c r="I81" i="20" s="1"/>
  <c r="F179" i="4"/>
  <c r="D82" i="20"/>
  <c r="F82" i="20" s="1"/>
  <c r="H56" i="20"/>
  <c r="I57" i="20"/>
  <c r="E57" i="20"/>
  <c r="H82" i="20"/>
  <c r="I79" i="20"/>
  <c r="F169" i="4" l="1"/>
  <c r="I82" i="20"/>
  <c r="F57" i="20"/>
  <c r="E56" i="20"/>
  <c r="H77" i="20"/>
  <c r="I56" i="20"/>
  <c r="D220" i="4"/>
  <c r="D221" i="4"/>
  <c r="D222" i="4"/>
  <c r="D223" i="4"/>
  <c r="D224" i="4"/>
  <c r="D225" i="4"/>
  <c r="D157" i="4"/>
  <c r="D250" i="4"/>
  <c r="D251" i="4"/>
  <c r="D252" i="4"/>
  <c r="I68" i="16"/>
  <c r="F68" i="16"/>
  <c r="I67" i="16"/>
  <c r="F67" i="16"/>
  <c r="H66" i="16"/>
  <c r="H32" i="16" s="1"/>
  <c r="E66" i="16"/>
  <c r="E32" i="16" s="1"/>
  <c r="D66" i="16"/>
  <c r="D32" i="16" s="1"/>
  <c r="D72" i="16" s="1"/>
  <c r="G223" i="4" s="1"/>
  <c r="H65" i="16"/>
  <c r="E65" i="16"/>
  <c r="D65" i="16"/>
  <c r="I57" i="16"/>
  <c r="F57" i="16"/>
  <c r="I56" i="16"/>
  <c r="F56" i="16"/>
  <c r="I55" i="16"/>
  <c r="F55" i="16"/>
  <c r="I54" i="16"/>
  <c r="F54" i="16"/>
  <c r="I53" i="16"/>
  <c r="F53" i="16"/>
  <c r="I52" i="16"/>
  <c r="F52" i="16"/>
  <c r="I51" i="16"/>
  <c r="F51" i="16"/>
  <c r="I50" i="16"/>
  <c r="F50" i="16"/>
  <c r="H49" i="16"/>
  <c r="E49" i="16"/>
  <c r="D49" i="16"/>
  <c r="I48" i="16"/>
  <c r="F48" i="16"/>
  <c r="I47" i="16"/>
  <c r="F47" i="16"/>
  <c r="I46" i="16"/>
  <c r="F46" i="16"/>
  <c r="I45" i="16"/>
  <c r="F45" i="16"/>
  <c r="I44" i="16"/>
  <c r="F44" i="16"/>
  <c r="I41" i="16"/>
  <c r="F41" i="16"/>
  <c r="I40" i="16"/>
  <c r="F40" i="16"/>
  <c r="H39" i="16"/>
  <c r="E39" i="16"/>
  <c r="D39" i="16"/>
  <c r="I38" i="16"/>
  <c r="F38" i="16"/>
  <c r="I37" i="16"/>
  <c r="F37" i="16"/>
  <c r="H36" i="16"/>
  <c r="E36" i="16"/>
  <c r="D36" i="16"/>
  <c r="D35" i="16"/>
  <c r="F35" i="16" s="1"/>
  <c r="D34" i="16"/>
  <c r="I34" i="16" s="1"/>
  <c r="H33" i="16"/>
  <c r="E33" i="16"/>
  <c r="H30" i="16"/>
  <c r="E30" i="16"/>
  <c r="I23" i="16"/>
  <c r="F23" i="16"/>
  <c r="I22" i="16"/>
  <c r="F22" i="16"/>
  <c r="I21" i="16"/>
  <c r="F21" i="16"/>
  <c r="I20" i="16"/>
  <c r="F20" i="16"/>
  <c r="H19" i="16"/>
  <c r="E19" i="16"/>
  <c r="D19" i="16"/>
  <c r="H18" i="16"/>
  <c r="E18" i="16"/>
  <c r="E12" i="16" s="1"/>
  <c r="E26" i="16" s="1"/>
  <c r="D18" i="16"/>
  <c r="D12" i="16" s="1"/>
  <c r="I16" i="16"/>
  <c r="F16" i="16"/>
  <c r="I15" i="16"/>
  <c r="F15" i="16"/>
  <c r="H14" i="16"/>
  <c r="E14" i="16"/>
  <c r="D14" i="16"/>
  <c r="E13" i="16"/>
  <c r="D13" i="16"/>
  <c r="D27" i="16" s="1"/>
  <c r="H11" i="16"/>
  <c r="E11" i="16"/>
  <c r="D11" i="16"/>
  <c r="D25" i="16" s="1"/>
  <c r="I53" i="15"/>
  <c r="F53" i="15"/>
  <c r="H52" i="15"/>
  <c r="E52" i="15"/>
  <c r="D52" i="15"/>
  <c r="E51" i="15"/>
  <c r="D51" i="15"/>
  <c r="I51" i="15" s="1"/>
  <c r="D50" i="15"/>
  <c r="I50" i="15" s="1"/>
  <c r="H48" i="15"/>
  <c r="H55" i="15" s="1"/>
  <c r="E167" i="4" s="1"/>
  <c r="E48" i="15"/>
  <c r="E55" i="15" s="1"/>
  <c r="I41" i="15"/>
  <c r="H41" i="15"/>
  <c r="F41" i="15"/>
  <c r="E41" i="15"/>
  <c r="D41" i="15"/>
  <c r="D40" i="15"/>
  <c r="I40" i="15" s="1"/>
  <c r="H39" i="15"/>
  <c r="H45" i="15" s="1"/>
  <c r="G164" i="4" s="1"/>
  <c r="E39" i="15"/>
  <c r="E45" i="15" s="1"/>
  <c r="D37" i="15"/>
  <c r="I37" i="15" s="1"/>
  <c r="H36" i="15"/>
  <c r="H44" i="15" s="1"/>
  <c r="F164" i="4" s="1"/>
  <c r="E36" i="15"/>
  <c r="I33" i="15"/>
  <c r="F33" i="15"/>
  <c r="E33" i="15"/>
  <c r="D33" i="15"/>
  <c r="I32" i="15"/>
  <c r="F32" i="15"/>
  <c r="E32" i="15"/>
  <c r="D32" i="15"/>
  <c r="E31" i="15"/>
  <c r="D31" i="15"/>
  <c r="I31" i="15" s="1"/>
  <c r="H30" i="15"/>
  <c r="H34" i="15" s="1"/>
  <c r="F161" i="4" s="1"/>
  <c r="I25" i="15"/>
  <c r="F25" i="15"/>
  <c r="D23" i="15"/>
  <c r="F23" i="15" s="1"/>
  <c r="H22" i="15"/>
  <c r="E22" i="15"/>
  <c r="H21" i="15"/>
  <c r="E21" i="15"/>
  <c r="D21" i="15"/>
  <c r="H20" i="15"/>
  <c r="E20" i="15"/>
  <c r="E15" i="15" s="1"/>
  <c r="E27" i="15" s="1"/>
  <c r="D20" i="15"/>
  <c r="H18" i="15"/>
  <c r="H17" i="15" s="1"/>
  <c r="E18" i="15"/>
  <c r="E17" i="15" s="1"/>
  <c r="D18" i="15"/>
  <c r="H11" i="15"/>
  <c r="H10" i="15" s="1"/>
  <c r="H12" i="15" s="1"/>
  <c r="F155" i="4" s="1"/>
  <c r="E11" i="15"/>
  <c r="E10" i="15" s="1"/>
  <c r="E12" i="15" s="1"/>
  <c r="D11" i="15"/>
  <c r="D10" i="15" s="1"/>
  <c r="D12" i="15" s="1"/>
  <c r="F154" i="4" s="1"/>
  <c r="F20" i="15" l="1"/>
  <c r="E19" i="15"/>
  <c r="D33" i="16"/>
  <c r="I33" i="16" s="1"/>
  <c r="F34" i="16"/>
  <c r="I49" i="16"/>
  <c r="H19" i="15"/>
  <c r="D49" i="15"/>
  <c r="D56" i="15" s="1"/>
  <c r="F166" i="4" s="1"/>
  <c r="D26" i="16"/>
  <c r="F220" i="4" s="1"/>
  <c r="D10" i="16"/>
  <c r="I19" i="16"/>
  <c r="F156" i="4"/>
  <c r="F52" i="15"/>
  <c r="H17" i="16"/>
  <c r="D64" i="16"/>
  <c r="D22" i="15"/>
  <c r="I22" i="15" s="1"/>
  <c r="I52" i="15"/>
  <c r="D76" i="16"/>
  <c r="F65" i="16"/>
  <c r="H15" i="15"/>
  <c r="H27" i="15" s="1"/>
  <c r="E158" i="4" s="1"/>
  <c r="E152" i="4" s="1"/>
  <c r="E44" i="15"/>
  <c r="E43" i="15" s="1"/>
  <c r="F13" i="16"/>
  <c r="D17" i="16"/>
  <c r="F19" i="16"/>
  <c r="D31" i="16"/>
  <c r="D71" i="16" s="1"/>
  <c r="F223" i="4" s="1"/>
  <c r="F49" i="16"/>
  <c r="I65" i="16"/>
  <c r="F31" i="15"/>
  <c r="H13" i="16"/>
  <c r="I13" i="16" s="1"/>
  <c r="E17" i="16"/>
  <c r="I11" i="15"/>
  <c r="I18" i="15"/>
  <c r="I20" i="15"/>
  <c r="H49" i="15"/>
  <c r="H56" i="15" s="1"/>
  <c r="F167" i="4" s="1"/>
  <c r="G220" i="4"/>
  <c r="I77" i="20"/>
  <c r="H80" i="20"/>
  <c r="I80" i="20" s="1"/>
  <c r="F56" i="20"/>
  <c r="E77" i="20"/>
  <c r="F21" i="15"/>
  <c r="D30" i="15"/>
  <c r="D34" i="15" s="1"/>
  <c r="F160" i="4" s="1"/>
  <c r="F162" i="4" s="1"/>
  <c r="D15" i="15"/>
  <c r="D27" i="15" s="1"/>
  <c r="E157" i="4" s="1"/>
  <c r="E151" i="4" s="1"/>
  <c r="D19" i="15"/>
  <c r="I21" i="15"/>
  <c r="E30" i="15"/>
  <c r="E34" i="15" s="1"/>
  <c r="D36" i="15"/>
  <c r="D44" i="15" s="1"/>
  <c r="D39" i="15"/>
  <c r="D45" i="15" s="1"/>
  <c r="F45" i="15" s="1"/>
  <c r="D48" i="15"/>
  <c r="F48" i="15" s="1"/>
  <c r="E49" i="15"/>
  <c r="F51" i="15"/>
  <c r="H12" i="16"/>
  <c r="H26" i="16" s="1"/>
  <c r="F221" i="4" s="1"/>
  <c r="I14" i="16"/>
  <c r="D30" i="16"/>
  <c r="F30" i="16" s="1"/>
  <c r="I35" i="16"/>
  <c r="E220" i="4"/>
  <c r="F11" i="16"/>
  <c r="E10" i="16"/>
  <c r="F12" i="16"/>
  <c r="F14" i="16"/>
  <c r="E25" i="16"/>
  <c r="H70" i="16"/>
  <c r="E224" i="4" s="1"/>
  <c r="E72" i="16"/>
  <c r="F72" i="16" s="1"/>
  <c r="F32" i="16"/>
  <c r="F36" i="16"/>
  <c r="E31" i="16"/>
  <c r="E29" i="16" s="1"/>
  <c r="I39" i="16"/>
  <c r="F39" i="16"/>
  <c r="I11" i="16"/>
  <c r="F18" i="16"/>
  <c r="I18" i="16"/>
  <c r="H25" i="16"/>
  <c r="E221" i="4" s="1"/>
  <c r="E27" i="16"/>
  <c r="E70" i="16"/>
  <c r="H72" i="16"/>
  <c r="I32" i="16"/>
  <c r="I36" i="16"/>
  <c r="H31" i="16"/>
  <c r="H29" i="16" s="1"/>
  <c r="F66" i="16"/>
  <c r="I66" i="16"/>
  <c r="E64" i="16"/>
  <c r="H64" i="16"/>
  <c r="I12" i="15"/>
  <c r="H43" i="15"/>
  <c r="H60" i="15"/>
  <c r="F12" i="15"/>
  <c r="E58" i="15"/>
  <c r="E60" i="15"/>
  <c r="F10" i="15"/>
  <c r="I10" i="15"/>
  <c r="E16" i="15"/>
  <c r="H16" i="15"/>
  <c r="D17" i="15"/>
  <c r="D16" i="15" s="1"/>
  <c r="I23" i="15"/>
  <c r="I36" i="15"/>
  <c r="F37" i="15"/>
  <c r="F40" i="15"/>
  <c r="F50" i="15"/>
  <c r="F11" i="15"/>
  <c r="F18" i="15"/>
  <c r="F49" i="15" l="1"/>
  <c r="F26" i="16"/>
  <c r="D24" i="16"/>
  <c r="F44" i="15"/>
  <c r="H10" i="16"/>
  <c r="I10" i="16" s="1"/>
  <c r="I39" i="15"/>
  <c r="F33" i="16"/>
  <c r="H27" i="16"/>
  <c r="G221" i="4" s="1"/>
  <c r="G222" i="4" s="1"/>
  <c r="F17" i="16"/>
  <c r="I45" i="15"/>
  <c r="H58" i="15"/>
  <c r="I12" i="16"/>
  <c r="F10" i="16"/>
  <c r="I26" i="16"/>
  <c r="I17" i="16"/>
  <c r="F15" i="15"/>
  <c r="I44" i="15"/>
  <c r="I19" i="15"/>
  <c r="F30" i="15"/>
  <c r="F27" i="15"/>
  <c r="F168" i="4"/>
  <c r="F36" i="15"/>
  <c r="I27" i="15"/>
  <c r="I15" i="15"/>
  <c r="E222" i="4"/>
  <c r="H54" i="15"/>
  <c r="F222" i="4"/>
  <c r="F19" i="15"/>
  <c r="I56" i="15"/>
  <c r="E141" i="4"/>
  <c r="F34" i="15"/>
  <c r="F22" i="15"/>
  <c r="I49" i="15"/>
  <c r="F39" i="15"/>
  <c r="I30" i="15"/>
  <c r="F64" i="16"/>
  <c r="I30" i="16"/>
  <c r="H47" i="15"/>
  <c r="D75" i="16"/>
  <c r="I34" i="15"/>
  <c r="I64" i="16"/>
  <c r="D60" i="15"/>
  <c r="F60" i="15" s="1"/>
  <c r="G163" i="4"/>
  <c r="I48" i="15"/>
  <c r="D47" i="15"/>
  <c r="I72" i="16"/>
  <c r="G224" i="4"/>
  <c r="G225" i="4" s="1"/>
  <c r="D43" i="15"/>
  <c r="I43" i="15" s="1"/>
  <c r="F163" i="4"/>
  <c r="F165" i="4" s="1"/>
  <c r="E159" i="4"/>
  <c r="D55" i="15"/>
  <c r="D58" i="15" s="1"/>
  <c r="F58" i="15" s="1"/>
  <c r="D70" i="16"/>
  <c r="F70" i="16" s="1"/>
  <c r="D29" i="16"/>
  <c r="F29" i="16" s="1"/>
  <c r="E56" i="15"/>
  <c r="E47" i="15"/>
  <c r="E80" i="20"/>
  <c r="F80" i="20" s="1"/>
  <c r="F77" i="20"/>
  <c r="E76" i="16"/>
  <c r="F76" i="16" s="1"/>
  <c r="F27" i="16"/>
  <c r="H74" i="16"/>
  <c r="I25" i="16"/>
  <c r="E74" i="16"/>
  <c r="F25" i="16"/>
  <c r="E24" i="16"/>
  <c r="H71" i="16"/>
  <c r="F224" i="4" s="1"/>
  <c r="F225" i="4" s="1"/>
  <c r="I31" i="16"/>
  <c r="E71" i="16"/>
  <c r="E69" i="16" s="1"/>
  <c r="F31" i="16"/>
  <c r="I16" i="15"/>
  <c r="H28" i="15"/>
  <c r="F158" i="4" s="1"/>
  <c r="F152" i="4" s="1"/>
  <c r="H14" i="15"/>
  <c r="F17" i="15"/>
  <c r="D28" i="15"/>
  <c r="F157" i="4" s="1"/>
  <c r="F151" i="4" s="1"/>
  <c r="D14" i="15"/>
  <c r="F16" i="15"/>
  <c r="E28" i="15"/>
  <c r="E14" i="15"/>
  <c r="I17" i="15"/>
  <c r="I55" i="15" l="1"/>
  <c r="H76" i="16"/>
  <c r="I76" i="16" s="1"/>
  <c r="H24" i="16"/>
  <c r="I24" i="16" s="1"/>
  <c r="I27" i="16"/>
  <c r="F24" i="16"/>
  <c r="F47" i="15"/>
  <c r="I70" i="16"/>
  <c r="I60" i="15"/>
  <c r="I47" i="15"/>
  <c r="F43" i="15"/>
  <c r="F55" i="15"/>
  <c r="E223" i="4"/>
  <c r="E225" i="4" s="1"/>
  <c r="D69" i="16"/>
  <c r="F69" i="16" s="1"/>
  <c r="D74" i="16"/>
  <c r="D73" i="16" s="1"/>
  <c r="I29" i="16"/>
  <c r="F159" i="4"/>
  <c r="E54" i="15"/>
  <c r="F56" i="15"/>
  <c r="D54" i="15"/>
  <c r="I54" i="15" s="1"/>
  <c r="E166" i="4"/>
  <c r="F71" i="16"/>
  <c r="E75" i="16"/>
  <c r="F75" i="16" s="1"/>
  <c r="I71" i="16"/>
  <c r="H75" i="16"/>
  <c r="I75" i="16" s="1"/>
  <c r="H69" i="16"/>
  <c r="I74" i="16"/>
  <c r="F14" i="15"/>
  <c r="D59" i="15"/>
  <c r="D57" i="15" s="1"/>
  <c r="D26" i="15"/>
  <c r="I28" i="15"/>
  <c r="H59" i="15"/>
  <c r="H26" i="15"/>
  <c r="F28" i="15"/>
  <c r="E59" i="15"/>
  <c r="E26" i="15"/>
  <c r="I58" i="15"/>
  <c r="I14" i="15"/>
  <c r="E235" i="4"/>
  <c r="I69" i="16" l="1"/>
  <c r="F74" i="16"/>
  <c r="I26" i="15"/>
  <c r="F26" i="15"/>
  <c r="H73" i="16"/>
  <c r="I73" i="16" s="1"/>
  <c r="F54" i="15"/>
  <c r="E168" i="4"/>
  <c r="E73" i="16"/>
  <c r="F73" i="16" s="1"/>
  <c r="F59" i="15"/>
  <c r="E57" i="15"/>
  <c r="F57" i="15" s="1"/>
  <c r="I59" i="15"/>
  <c r="H57" i="15"/>
  <c r="I57" i="15" s="1"/>
  <c r="I34" i="13"/>
  <c r="F34" i="13"/>
  <c r="H33" i="13"/>
  <c r="H35" i="13" s="1"/>
  <c r="E33" i="13"/>
  <c r="E35" i="13" s="1"/>
  <c r="D33" i="13"/>
  <c r="D35" i="13" s="1"/>
  <c r="F265" i="4" s="1"/>
  <c r="H27" i="13"/>
  <c r="I27" i="13" s="1"/>
  <c r="F27" i="13"/>
  <c r="H26" i="13"/>
  <c r="I26" i="13" s="1"/>
  <c r="F26" i="13"/>
  <c r="E25" i="13"/>
  <c r="D25" i="13"/>
  <c r="I24" i="13"/>
  <c r="F24" i="13"/>
  <c r="H23" i="13"/>
  <c r="F23" i="13"/>
  <c r="E22" i="13"/>
  <c r="D22" i="13"/>
  <c r="E21" i="13"/>
  <c r="D21" i="13"/>
  <c r="E20" i="13"/>
  <c r="E29" i="13" s="1"/>
  <c r="D20" i="13"/>
  <c r="D29" i="13" s="1"/>
  <c r="E262" i="4" s="1"/>
  <c r="E259" i="4" s="1"/>
  <c r="H18" i="13"/>
  <c r="F18" i="13"/>
  <c r="I18" i="13" s="1"/>
  <c r="E17" i="13"/>
  <c r="H17" i="13" s="1"/>
  <c r="D17" i="13"/>
  <c r="H16" i="13"/>
  <c r="I16" i="13" s="1"/>
  <c r="F16" i="13"/>
  <c r="E15" i="13"/>
  <c r="E31" i="13" s="1"/>
  <c r="D15" i="13"/>
  <c r="D31" i="13" s="1"/>
  <c r="H14" i="13"/>
  <c r="H13" i="13" s="1"/>
  <c r="E13" i="13"/>
  <c r="D13" i="13"/>
  <c r="I11" i="13"/>
  <c r="F11" i="13"/>
  <c r="H10" i="13"/>
  <c r="E10" i="13"/>
  <c r="D10" i="13"/>
  <c r="D77" i="12"/>
  <c r="I76" i="12"/>
  <c r="F76" i="12"/>
  <c r="D75" i="12"/>
  <c r="I75" i="12" s="1"/>
  <c r="H74" i="12"/>
  <c r="I74" i="12" s="1"/>
  <c r="F74" i="12"/>
  <c r="E73" i="12"/>
  <c r="E72" i="12" s="1"/>
  <c r="D73" i="12"/>
  <c r="D72" i="12"/>
  <c r="D70" i="12"/>
  <c r="F241" i="4" s="1"/>
  <c r="D69" i="12"/>
  <c r="H67" i="12"/>
  <c r="I67" i="12" s="1"/>
  <c r="F67" i="12"/>
  <c r="E66" i="12"/>
  <c r="E70" i="12" s="1"/>
  <c r="F70" i="12" s="1"/>
  <c r="H65" i="12"/>
  <c r="I65" i="12" s="1"/>
  <c r="F65" i="12"/>
  <c r="E64" i="12"/>
  <c r="F64" i="12" s="1"/>
  <c r="H55" i="11"/>
  <c r="I55" i="11" s="1"/>
  <c r="F55" i="11"/>
  <c r="H54" i="11"/>
  <c r="H49" i="11" s="1"/>
  <c r="F54" i="11"/>
  <c r="I54" i="11" s="1"/>
  <c r="H53" i="11"/>
  <c r="E53" i="11"/>
  <c r="D53" i="11"/>
  <c r="I51" i="11"/>
  <c r="H51" i="11"/>
  <c r="E50" i="11"/>
  <c r="D50" i="11"/>
  <c r="E49" i="11"/>
  <c r="D49" i="11"/>
  <c r="D57" i="11" s="1"/>
  <c r="E79" i="4" s="1"/>
  <c r="H47" i="11"/>
  <c r="I46" i="11"/>
  <c r="H46" i="11"/>
  <c r="I45" i="11"/>
  <c r="H45" i="11"/>
  <c r="H44" i="11"/>
  <c r="F44" i="11"/>
  <c r="I44" i="11" s="1"/>
  <c r="H43" i="11"/>
  <c r="F43" i="11"/>
  <c r="I43" i="11" s="1"/>
  <c r="H42" i="11"/>
  <c r="F42" i="11"/>
  <c r="I42" i="11" s="1"/>
  <c r="H41" i="11"/>
  <c r="F41" i="11"/>
  <c r="I41" i="11" s="1"/>
  <c r="E40" i="11"/>
  <c r="D40" i="11"/>
  <c r="D39" i="11" s="1"/>
  <c r="I34" i="11"/>
  <c r="H34" i="11"/>
  <c r="I33" i="11"/>
  <c r="H33" i="11"/>
  <c r="I32" i="11"/>
  <c r="H32" i="11"/>
  <c r="I31" i="11"/>
  <c r="H31" i="11"/>
  <c r="I30" i="11"/>
  <c r="H30" i="11"/>
  <c r="H29" i="11"/>
  <c r="I29" i="11" s="1"/>
  <c r="F29" i="11"/>
  <c r="H28" i="11"/>
  <c r="I28" i="11" s="1"/>
  <c r="F28" i="11"/>
  <c r="H27" i="11"/>
  <c r="I27" i="11" s="1"/>
  <c r="F27" i="11"/>
  <c r="H25" i="11"/>
  <c r="I25" i="11" s="1"/>
  <c r="F25" i="11"/>
  <c r="E24" i="11"/>
  <c r="D24" i="11"/>
  <c r="H23" i="11"/>
  <c r="H22" i="11"/>
  <c r="I22" i="11" s="1"/>
  <c r="F22" i="11"/>
  <c r="H21" i="11"/>
  <c r="I21" i="11" s="1"/>
  <c r="F21" i="11"/>
  <c r="H20" i="11"/>
  <c r="I20" i="11" s="1"/>
  <c r="F20" i="11"/>
  <c r="E19" i="11"/>
  <c r="H19" i="11" s="1"/>
  <c r="D18" i="11"/>
  <c r="H17" i="11"/>
  <c r="I17" i="11" s="1"/>
  <c r="F17" i="11"/>
  <c r="H16" i="11"/>
  <c r="I16" i="11" s="1"/>
  <c r="F16" i="11"/>
  <c r="H15" i="11"/>
  <c r="I15" i="11" s="1"/>
  <c r="F15" i="11"/>
  <c r="H14" i="11"/>
  <c r="I14" i="11" s="1"/>
  <c r="F14" i="11"/>
  <c r="E13" i="11"/>
  <c r="D13" i="11"/>
  <c r="E12" i="11"/>
  <c r="E37" i="11" s="1"/>
  <c r="E62" i="11" s="1"/>
  <c r="D12" i="11"/>
  <c r="D37" i="11" s="1"/>
  <c r="I114" i="10"/>
  <c r="H114" i="10"/>
  <c r="E114" i="10"/>
  <c r="D114" i="10"/>
  <c r="I113" i="10"/>
  <c r="I112" i="10"/>
  <c r="H106" i="10"/>
  <c r="F106" i="10"/>
  <c r="I106" i="10" s="1"/>
  <c r="H105" i="10"/>
  <c r="F105" i="10"/>
  <c r="I105" i="10" s="1"/>
  <c r="E104" i="10"/>
  <c r="E107" i="10" s="1"/>
  <c r="D104" i="10"/>
  <c r="D107" i="10" s="1"/>
  <c r="F54" i="4" s="1"/>
  <c r="I103" i="10"/>
  <c r="I98" i="10"/>
  <c r="H98" i="10"/>
  <c r="E98" i="10"/>
  <c r="D98" i="10"/>
  <c r="H97" i="10"/>
  <c r="F97" i="10"/>
  <c r="I97" i="10" s="1"/>
  <c r="E96" i="10"/>
  <c r="D96" i="10"/>
  <c r="I94" i="10"/>
  <c r="H93" i="10"/>
  <c r="F93" i="10"/>
  <c r="I93" i="10" s="1"/>
  <c r="E92" i="10"/>
  <c r="H92" i="10" s="1"/>
  <c r="D92" i="10"/>
  <c r="I82" i="10"/>
  <c r="F82" i="10"/>
  <c r="H78" i="10"/>
  <c r="E78" i="10"/>
  <c r="D78" i="10"/>
  <c r="I74" i="10"/>
  <c r="F74" i="10"/>
  <c r="I73" i="10"/>
  <c r="F73" i="10"/>
  <c r="I72" i="10"/>
  <c r="F72" i="10"/>
  <c r="H71" i="10"/>
  <c r="I71" i="10" s="1"/>
  <c r="F71" i="10"/>
  <c r="E70" i="10"/>
  <c r="D70" i="10"/>
  <c r="H69" i="10"/>
  <c r="F69" i="10"/>
  <c r="I69" i="10" s="1"/>
  <c r="H68" i="10"/>
  <c r="F68" i="10"/>
  <c r="I68" i="10" s="1"/>
  <c r="H67" i="10"/>
  <c r="F67" i="10"/>
  <c r="I67" i="10" s="1"/>
  <c r="H66" i="10"/>
  <c r="E66" i="10"/>
  <c r="D66" i="10"/>
  <c r="E65" i="10"/>
  <c r="D65" i="10"/>
  <c r="E64" i="10"/>
  <c r="D64" i="10"/>
  <c r="H62" i="10"/>
  <c r="F62" i="10"/>
  <c r="I62" i="10" s="1"/>
  <c r="E61" i="10"/>
  <c r="D61" i="10"/>
  <c r="I60" i="10"/>
  <c r="F60" i="10"/>
  <c r="I58" i="10"/>
  <c r="F58" i="10"/>
  <c r="H57" i="10"/>
  <c r="F57" i="10"/>
  <c r="I57" i="10" s="1"/>
  <c r="H56" i="10"/>
  <c r="I56" i="10" s="1"/>
  <c r="F56" i="10"/>
  <c r="H55" i="10"/>
  <c r="F55" i="10"/>
  <c r="I55" i="10" s="1"/>
  <c r="H54" i="10"/>
  <c r="F54" i="10"/>
  <c r="I54" i="10" s="1"/>
  <c r="H53" i="10"/>
  <c r="F53" i="10"/>
  <c r="I53" i="10" s="1"/>
  <c r="H52" i="10"/>
  <c r="F52" i="10"/>
  <c r="I52" i="10" s="1"/>
  <c r="H51" i="10"/>
  <c r="F51" i="10"/>
  <c r="I51" i="10" s="1"/>
  <c r="H50" i="10"/>
  <c r="F50" i="10"/>
  <c r="I50" i="10" s="1"/>
  <c r="E49" i="10"/>
  <c r="D49" i="10"/>
  <c r="E48" i="10"/>
  <c r="D48" i="10"/>
  <c r="H47" i="10"/>
  <c r="E47" i="10"/>
  <c r="D47" i="10"/>
  <c r="I46" i="10"/>
  <c r="E41" i="10"/>
  <c r="H39" i="10"/>
  <c r="F39" i="10"/>
  <c r="I39" i="10" s="1"/>
  <c r="H38" i="10"/>
  <c r="F38" i="10"/>
  <c r="I38" i="10" s="1"/>
  <c r="H37" i="10"/>
  <c r="F37" i="10"/>
  <c r="I37" i="10" s="1"/>
  <c r="E36" i="10"/>
  <c r="H36" i="10" s="1"/>
  <c r="D36" i="10"/>
  <c r="H35" i="10"/>
  <c r="I35" i="10" s="1"/>
  <c r="F35" i="10"/>
  <c r="H34" i="10"/>
  <c r="F34" i="10"/>
  <c r="E33" i="10"/>
  <c r="D33" i="10"/>
  <c r="E32" i="10"/>
  <c r="H32" i="10" s="1"/>
  <c r="D32" i="10"/>
  <c r="E31" i="10"/>
  <c r="H31" i="10" s="1"/>
  <c r="D31" i="10"/>
  <c r="E30" i="10"/>
  <c r="H30" i="10" s="1"/>
  <c r="D30" i="10"/>
  <c r="D41" i="10" s="1"/>
  <c r="D45" i="4" s="1"/>
  <c r="H25" i="10"/>
  <c r="F25" i="10"/>
  <c r="I25" i="10" s="1"/>
  <c r="H24" i="10"/>
  <c r="F24" i="10"/>
  <c r="I24" i="10" s="1"/>
  <c r="H23" i="10"/>
  <c r="F23" i="10"/>
  <c r="I23" i="10" s="1"/>
  <c r="H22" i="10"/>
  <c r="F22" i="10"/>
  <c r="I22" i="10" s="1"/>
  <c r="H21" i="10"/>
  <c r="F21" i="10"/>
  <c r="I21" i="10" s="1"/>
  <c r="H20" i="10"/>
  <c r="F20" i="10"/>
  <c r="I20" i="10" s="1"/>
  <c r="E19" i="10"/>
  <c r="D19" i="10"/>
  <c r="E18" i="10"/>
  <c r="D18" i="10"/>
  <c r="E17" i="10"/>
  <c r="E16" i="10" s="1"/>
  <c r="D17" i="10"/>
  <c r="H127" i="9"/>
  <c r="F127" i="9"/>
  <c r="I127" i="9" s="1"/>
  <c r="E126" i="9"/>
  <c r="E125" i="9" s="1"/>
  <c r="H125" i="9" s="1"/>
  <c r="D126" i="9"/>
  <c r="D125" i="9" s="1"/>
  <c r="D128" i="9" s="1"/>
  <c r="F39" i="4" s="1"/>
  <c r="E123" i="9"/>
  <c r="H122" i="9"/>
  <c r="F122" i="9"/>
  <c r="I122" i="9" s="1"/>
  <c r="H121" i="9"/>
  <c r="D121" i="9"/>
  <c r="F121" i="9" s="1"/>
  <c r="I121" i="9" s="1"/>
  <c r="I118" i="9"/>
  <c r="H118" i="9"/>
  <c r="E117" i="9"/>
  <c r="H117" i="9" s="1"/>
  <c r="I82" i="9"/>
  <c r="H82" i="9"/>
  <c r="I81" i="9"/>
  <c r="H80" i="9"/>
  <c r="F80" i="9"/>
  <c r="I80" i="9" s="1"/>
  <c r="H79" i="9"/>
  <c r="F79" i="9"/>
  <c r="I79" i="9" s="1"/>
  <c r="H77" i="9"/>
  <c r="F77" i="9"/>
  <c r="I77" i="9" s="1"/>
  <c r="H76" i="9"/>
  <c r="F76" i="9"/>
  <c r="I76" i="9" s="1"/>
  <c r="E75" i="9"/>
  <c r="H75" i="9" s="1"/>
  <c r="D75" i="9"/>
  <c r="H74" i="9"/>
  <c r="F74" i="9"/>
  <c r="I74" i="9" s="1"/>
  <c r="H73" i="9"/>
  <c r="F73" i="9"/>
  <c r="I73" i="9" s="1"/>
  <c r="H72" i="9"/>
  <c r="I72" i="9" s="1"/>
  <c r="F72" i="9"/>
  <c r="H71" i="9"/>
  <c r="F71" i="9"/>
  <c r="I71" i="9" s="1"/>
  <c r="H70" i="9"/>
  <c r="F70" i="9"/>
  <c r="I70" i="9" s="1"/>
  <c r="H69" i="9"/>
  <c r="F69" i="9"/>
  <c r="I69" i="9" s="1"/>
  <c r="E68" i="9"/>
  <c r="D68" i="9"/>
  <c r="H66" i="9"/>
  <c r="F66" i="9"/>
  <c r="I66" i="9" s="1"/>
  <c r="E65" i="9"/>
  <c r="H65" i="9" s="1"/>
  <c r="D65" i="9"/>
  <c r="F64" i="9"/>
  <c r="I64" i="9" s="1"/>
  <c r="H63" i="9"/>
  <c r="F63" i="9"/>
  <c r="I63" i="9" s="1"/>
  <c r="I62" i="9"/>
  <c r="F62" i="9"/>
  <c r="I61" i="9"/>
  <c r="F61" i="9"/>
  <c r="H60" i="9"/>
  <c r="F60" i="9"/>
  <c r="I60" i="9" s="1"/>
  <c r="H59" i="9"/>
  <c r="F59" i="9"/>
  <c r="I59" i="9" s="1"/>
  <c r="F58" i="9"/>
  <c r="I58" i="9" s="1"/>
  <c r="H57" i="9"/>
  <c r="F57" i="9"/>
  <c r="I57" i="9" s="1"/>
  <c r="H56" i="9"/>
  <c r="F56" i="9"/>
  <c r="I56" i="9" s="1"/>
  <c r="H55" i="9"/>
  <c r="F55" i="9"/>
  <c r="I55" i="9" s="1"/>
  <c r="E54" i="9"/>
  <c r="H54" i="9" s="1"/>
  <c r="D54" i="9"/>
  <c r="H50" i="9"/>
  <c r="F50" i="9"/>
  <c r="I50" i="9" s="1"/>
  <c r="H49" i="9"/>
  <c r="F49" i="9"/>
  <c r="I49" i="9" s="1"/>
  <c r="E48" i="9"/>
  <c r="D48" i="9"/>
  <c r="H47" i="9"/>
  <c r="F47" i="9"/>
  <c r="I47" i="9" s="1"/>
  <c r="H46" i="9"/>
  <c r="F46" i="9"/>
  <c r="I46" i="9" s="1"/>
  <c r="H45" i="9"/>
  <c r="F45" i="9"/>
  <c r="I45" i="9" s="1"/>
  <c r="E44" i="9"/>
  <c r="D44" i="9"/>
  <c r="H43" i="9"/>
  <c r="F43" i="9"/>
  <c r="I43" i="9" s="1"/>
  <c r="H42" i="9"/>
  <c r="F42" i="9"/>
  <c r="I42" i="9" s="1"/>
  <c r="H41" i="9"/>
  <c r="F41" i="9"/>
  <c r="I41" i="9" s="1"/>
  <c r="E40" i="9"/>
  <c r="H40" i="9" s="1"/>
  <c r="D40" i="9"/>
  <c r="E39" i="9"/>
  <c r="H39" i="9" s="1"/>
  <c r="D39" i="9"/>
  <c r="E38" i="9"/>
  <c r="H38" i="9" s="1"/>
  <c r="D38" i="9"/>
  <c r="D34" i="9" s="1"/>
  <c r="D85" i="9" s="1"/>
  <c r="E33" i="4" s="1"/>
  <c r="E37" i="9"/>
  <c r="E33" i="9" s="1"/>
  <c r="D37" i="9"/>
  <c r="D33" i="9" s="1"/>
  <c r="D84" i="9" s="1"/>
  <c r="D130" i="9" s="1"/>
  <c r="E34" i="9"/>
  <c r="E85" i="9" s="1"/>
  <c r="H29" i="9"/>
  <c r="H28" i="9" s="1"/>
  <c r="F29" i="9"/>
  <c r="F28" i="9" s="1"/>
  <c r="E28" i="9"/>
  <c r="D28" i="9"/>
  <c r="H27" i="9"/>
  <c r="F27" i="9"/>
  <c r="I27" i="9" s="1"/>
  <c r="E26" i="9"/>
  <c r="H26" i="9" s="1"/>
  <c r="D26" i="9"/>
  <c r="D22" i="9" s="1"/>
  <c r="D30" i="9" s="1"/>
  <c r="F30" i="4" s="1"/>
  <c r="F25" i="9"/>
  <c r="I25" i="9" s="1"/>
  <c r="H24" i="9"/>
  <c r="H23" i="9" s="1"/>
  <c r="F24" i="9"/>
  <c r="I24" i="9" s="1"/>
  <c r="E23" i="9"/>
  <c r="F23" i="9" s="1"/>
  <c r="I23" i="9" s="1"/>
  <c r="I18" i="9"/>
  <c r="F18" i="9"/>
  <c r="H17" i="9"/>
  <c r="I17" i="9" s="1"/>
  <c r="E17" i="9"/>
  <c r="F17" i="9" s="1"/>
  <c r="F16" i="9"/>
  <c r="I16" i="9" s="1"/>
  <c r="F15" i="9"/>
  <c r="I15" i="9" s="1"/>
  <c r="H14" i="9"/>
  <c r="D14" i="9"/>
  <c r="F14" i="9" s="1"/>
  <c r="I14" i="9" s="1"/>
  <c r="H13" i="9"/>
  <c r="F13" i="9"/>
  <c r="I13" i="9" s="1"/>
  <c r="H12" i="9"/>
  <c r="F12" i="9"/>
  <c r="I12" i="9" s="1"/>
  <c r="E11" i="9"/>
  <c r="D11" i="9"/>
  <c r="D10" i="9" s="1"/>
  <c r="D20" i="9" s="1"/>
  <c r="F27" i="4" s="1"/>
  <c r="I19" i="8"/>
  <c r="F19" i="8"/>
  <c r="I18" i="8"/>
  <c r="H18" i="8"/>
  <c r="F18" i="8"/>
  <c r="E18" i="8"/>
  <c r="D17" i="8"/>
  <c r="D18" i="8" s="1"/>
  <c r="H15" i="8"/>
  <c r="H21" i="8" s="1"/>
  <c r="H23" i="8" s="1"/>
  <c r="E15" i="8"/>
  <c r="E21" i="8" s="1"/>
  <c r="E23" i="8" s="1"/>
  <c r="D15" i="8"/>
  <c r="D21" i="8" s="1"/>
  <c r="D23" i="8" s="1"/>
  <c r="I13" i="8"/>
  <c r="G18" i="4" s="1"/>
  <c r="E67" i="9" l="1"/>
  <c r="F25" i="13"/>
  <c r="D43" i="10"/>
  <c r="D63" i="10"/>
  <c r="H65" i="10"/>
  <c r="F26" i="9"/>
  <c r="I26" i="9" s="1"/>
  <c r="E22" i="9"/>
  <c r="E30" i="9" s="1"/>
  <c r="F30" i="9" s="1"/>
  <c r="I30" i="9" s="1"/>
  <c r="F19" i="10"/>
  <c r="I19" i="10" s="1"/>
  <c r="E90" i="10"/>
  <c r="H49" i="10"/>
  <c r="H90" i="10" s="1"/>
  <c r="D101" i="10"/>
  <c r="F51" i="4" s="1"/>
  <c r="F53" i="11"/>
  <c r="F75" i="12"/>
  <c r="H48" i="10"/>
  <c r="E48" i="11"/>
  <c r="I28" i="9"/>
  <c r="F44" i="9"/>
  <c r="I44" i="9" s="1"/>
  <c r="H104" i="10"/>
  <c r="H107" i="10" s="1"/>
  <c r="F55" i="4" s="1"/>
  <c r="F54" i="9"/>
  <c r="I54" i="9" s="1"/>
  <c r="F68" i="9"/>
  <c r="I68" i="9" s="1"/>
  <c r="F17" i="10"/>
  <c r="I17" i="10" s="1"/>
  <c r="F30" i="10"/>
  <c r="I30" i="10" s="1"/>
  <c r="E89" i="10"/>
  <c r="D11" i="11"/>
  <c r="D36" i="11" s="1"/>
  <c r="F76" i="4" s="1"/>
  <c r="F24" i="11"/>
  <c r="H33" i="10"/>
  <c r="I33" i="10" s="1"/>
  <c r="I49" i="11"/>
  <c r="H44" i="9"/>
  <c r="F78" i="10"/>
  <c r="F18" i="10"/>
  <c r="I18" i="10" s="1"/>
  <c r="D89" i="10"/>
  <c r="F11" i="9"/>
  <c r="I11" i="9" s="1"/>
  <c r="I29" i="9"/>
  <c r="H34" i="9"/>
  <c r="H126" i="9"/>
  <c r="D42" i="10"/>
  <c r="E45" i="4" s="1"/>
  <c r="C45" i="4" s="1"/>
  <c r="H19" i="10"/>
  <c r="F33" i="10"/>
  <c r="F66" i="10"/>
  <c r="I66" i="10" s="1"/>
  <c r="I78" i="10"/>
  <c r="F96" i="10"/>
  <c r="I96" i="10" s="1"/>
  <c r="F12" i="11"/>
  <c r="F40" i="11"/>
  <c r="H20" i="13"/>
  <c r="I20" i="13" s="1"/>
  <c r="F33" i="13"/>
  <c r="D35" i="9"/>
  <c r="D32" i="9" s="1"/>
  <c r="H68" i="9"/>
  <c r="E88" i="10"/>
  <c r="E109" i="10" s="1"/>
  <c r="D90" i="10"/>
  <c r="F48" i="4" s="1"/>
  <c r="H45" i="10"/>
  <c r="I70" i="10"/>
  <c r="H12" i="11"/>
  <c r="H37" i="11" s="1"/>
  <c r="I37" i="11" s="1"/>
  <c r="H40" i="11"/>
  <c r="H39" i="11" s="1"/>
  <c r="H50" i="11"/>
  <c r="I50" i="11" s="1"/>
  <c r="F15" i="13"/>
  <c r="I23" i="13"/>
  <c r="D39" i="13"/>
  <c r="G262" i="4"/>
  <c r="D22" i="8"/>
  <c r="F21" i="4"/>
  <c r="F90" i="10"/>
  <c r="D62" i="11"/>
  <c r="F62" i="11" s="1"/>
  <c r="G76" i="4"/>
  <c r="D58" i="11"/>
  <c r="F79" i="4" s="1"/>
  <c r="C79" i="4" s="1"/>
  <c r="D80" i="12"/>
  <c r="F235" i="4" s="1"/>
  <c r="F244" i="4"/>
  <c r="E48" i="4"/>
  <c r="F33" i="9"/>
  <c r="I33" i="9" s="1"/>
  <c r="F38" i="9"/>
  <c r="I38" i="9" s="1"/>
  <c r="F39" i="9"/>
  <c r="I39" i="9" s="1"/>
  <c r="F40" i="9"/>
  <c r="I40" i="9" s="1"/>
  <c r="E35" i="9"/>
  <c r="E32" i="9" s="1"/>
  <c r="H18" i="10"/>
  <c r="H43" i="10" s="1"/>
  <c r="F46" i="4" s="1"/>
  <c r="D45" i="10"/>
  <c r="F48" i="10"/>
  <c r="I48" i="10" s="1"/>
  <c r="F49" i="10"/>
  <c r="I49" i="10" s="1"/>
  <c r="F61" i="10"/>
  <c r="I61" i="10" s="1"/>
  <c r="F64" i="10"/>
  <c r="F92" i="10"/>
  <c r="I92" i="10" s="1"/>
  <c r="F104" i="10"/>
  <c r="I104" i="10" s="1"/>
  <c r="E18" i="11"/>
  <c r="F18" i="11" s="1"/>
  <c r="I10" i="13"/>
  <c r="D30" i="13"/>
  <c r="F262" i="4" s="1"/>
  <c r="F259" i="4" s="1"/>
  <c r="H15" i="13"/>
  <c r="I15" i="13" s="1"/>
  <c r="E39" i="13"/>
  <c r="H22" i="13"/>
  <c r="I22" i="13" s="1"/>
  <c r="I35" i="13"/>
  <c r="F266" i="4"/>
  <c r="D36" i="9"/>
  <c r="F48" i="9"/>
  <c r="I48" i="9" s="1"/>
  <c r="D67" i="9"/>
  <c r="E131" i="9"/>
  <c r="H131" i="9" s="1"/>
  <c r="I34" i="10"/>
  <c r="E11" i="11"/>
  <c r="E10" i="11" s="1"/>
  <c r="E39" i="11"/>
  <c r="F39" i="11" s="1"/>
  <c r="F49" i="11"/>
  <c r="F50" i="11"/>
  <c r="I53" i="11"/>
  <c r="E30" i="13"/>
  <c r="E28" i="13" s="1"/>
  <c r="F17" i="13"/>
  <c r="I17" i="13" s="1"/>
  <c r="D68" i="12"/>
  <c r="C241" i="4" s="1"/>
  <c r="E241" i="4"/>
  <c r="D33" i="4"/>
  <c r="H11" i="9"/>
  <c r="I23" i="8"/>
  <c r="E36" i="9"/>
  <c r="H36" i="9" s="1"/>
  <c r="F126" i="9"/>
  <c r="I126" i="9" s="1"/>
  <c r="D29" i="10"/>
  <c r="F65" i="10"/>
  <c r="I65" i="10" s="1"/>
  <c r="I39" i="11"/>
  <c r="I40" i="11"/>
  <c r="D48" i="11"/>
  <c r="F48" i="11" s="1"/>
  <c r="F31" i="13"/>
  <c r="F22" i="13"/>
  <c r="F35" i="13"/>
  <c r="F22" i="4"/>
  <c r="F21" i="13"/>
  <c r="E37" i="13"/>
  <c r="F29" i="13"/>
  <c r="D37" i="13"/>
  <c r="F10" i="13"/>
  <c r="F20" i="13"/>
  <c r="D19" i="13"/>
  <c r="H25" i="13"/>
  <c r="I25" i="13" s="1"/>
  <c r="I33" i="13"/>
  <c r="E19" i="13"/>
  <c r="H21" i="13"/>
  <c r="I21" i="13" s="1"/>
  <c r="E77" i="12"/>
  <c r="F72" i="12"/>
  <c r="D78" i="12"/>
  <c r="F66" i="12"/>
  <c r="E69" i="12"/>
  <c r="F73" i="12"/>
  <c r="H66" i="12"/>
  <c r="H73" i="12"/>
  <c r="H64" i="12"/>
  <c r="H62" i="11"/>
  <c r="D60" i="11"/>
  <c r="I19" i="11"/>
  <c r="H18" i="11"/>
  <c r="I18" i="11" s="1"/>
  <c r="H13" i="11"/>
  <c r="I13" i="11" s="1"/>
  <c r="F19" i="11"/>
  <c r="H24" i="11"/>
  <c r="I24" i="11" s="1"/>
  <c r="F37" i="11"/>
  <c r="E57" i="11"/>
  <c r="H57" i="11"/>
  <c r="E80" i="4" s="1"/>
  <c r="F13" i="11"/>
  <c r="F107" i="10"/>
  <c r="I107" i="10" s="1"/>
  <c r="F41" i="10"/>
  <c r="I41" i="10" s="1"/>
  <c r="E42" i="10"/>
  <c r="H16" i="10"/>
  <c r="F32" i="10"/>
  <c r="I32" i="10" s="1"/>
  <c r="F36" i="10"/>
  <c r="I36" i="10" s="1"/>
  <c r="H41" i="10"/>
  <c r="D46" i="4" s="1"/>
  <c r="E43" i="10"/>
  <c r="F47" i="10"/>
  <c r="H61" i="10"/>
  <c r="F70" i="10"/>
  <c r="H96" i="10"/>
  <c r="H101" i="10" s="1"/>
  <c r="D16" i="10"/>
  <c r="F16" i="10" s="1"/>
  <c r="I16" i="10" s="1"/>
  <c r="H17" i="10"/>
  <c r="H42" i="10" s="1"/>
  <c r="E46" i="4" s="1"/>
  <c r="E45" i="10"/>
  <c r="H64" i="10"/>
  <c r="H70" i="10"/>
  <c r="D88" i="10"/>
  <c r="I47" i="10"/>
  <c r="E63" i="10"/>
  <c r="E101" i="10"/>
  <c r="F31" i="10"/>
  <c r="I31" i="10" s="1"/>
  <c r="E29" i="10"/>
  <c r="H30" i="9"/>
  <c r="F31" i="4" s="1"/>
  <c r="H85" i="9"/>
  <c r="E34" i="4" s="1"/>
  <c r="F85" i="9"/>
  <c r="I85" i="9" s="1"/>
  <c r="F37" i="9"/>
  <c r="I37" i="9" s="1"/>
  <c r="H48" i="9"/>
  <c r="H33" i="9"/>
  <c r="F34" i="9"/>
  <c r="I34" i="9" s="1"/>
  <c r="H37" i="9"/>
  <c r="F65" i="9"/>
  <c r="I65" i="9" s="1"/>
  <c r="F75" i="9"/>
  <c r="I75" i="9" s="1"/>
  <c r="E84" i="9"/>
  <c r="H123" i="9"/>
  <c r="E128" i="9"/>
  <c r="H67" i="9"/>
  <c r="D123" i="9"/>
  <c r="E10" i="9"/>
  <c r="E22" i="8"/>
  <c r="F23" i="8"/>
  <c r="E16" i="8"/>
  <c r="F16" i="8" s="1"/>
  <c r="F15" i="8"/>
  <c r="F21" i="8" s="1"/>
  <c r="H16" i="8"/>
  <c r="I16" i="8" s="1"/>
  <c r="I15" i="8"/>
  <c r="I21" i="8" s="1"/>
  <c r="D111" i="10" l="1"/>
  <c r="E110" i="10"/>
  <c r="F22" i="9"/>
  <c r="I22" i="9" s="1"/>
  <c r="F125" i="9"/>
  <c r="I125" i="9" s="1"/>
  <c r="H22" i="9"/>
  <c r="F101" i="10"/>
  <c r="E86" i="9"/>
  <c r="H86" i="9" s="1"/>
  <c r="F34" i="4" s="1"/>
  <c r="F63" i="10"/>
  <c r="I63" i="10" s="1"/>
  <c r="G77" i="4"/>
  <c r="F45" i="10"/>
  <c r="I45" i="10" s="1"/>
  <c r="D61" i="11"/>
  <c r="H89" i="10"/>
  <c r="E49" i="4" s="1"/>
  <c r="H48" i="11"/>
  <c r="I12" i="11"/>
  <c r="I62" i="11"/>
  <c r="D86" i="9"/>
  <c r="F33" i="4" s="1"/>
  <c r="F89" i="10"/>
  <c r="I89" i="10" s="1"/>
  <c r="F11" i="11"/>
  <c r="D59" i="11"/>
  <c r="D38" i="13"/>
  <c r="D36" i="13" s="1"/>
  <c r="E87" i="10"/>
  <c r="F67" i="9"/>
  <c r="I67" i="9" s="1"/>
  <c r="F35" i="9"/>
  <c r="I35" i="9" s="1"/>
  <c r="H11" i="11"/>
  <c r="H36" i="11" s="1"/>
  <c r="F77" i="4" s="1"/>
  <c r="H29" i="13"/>
  <c r="E263" i="4" s="1"/>
  <c r="H35" i="9"/>
  <c r="E36" i="11"/>
  <c r="F36" i="11" s="1"/>
  <c r="D10" i="11"/>
  <c r="F10" i="11" s="1"/>
  <c r="D56" i="11"/>
  <c r="D35" i="11"/>
  <c r="D28" i="13"/>
  <c r="C262" i="4" s="1"/>
  <c r="D40" i="10"/>
  <c r="H39" i="13"/>
  <c r="D110" i="10"/>
  <c r="F110" i="10" s="1"/>
  <c r="I110" i="10" s="1"/>
  <c r="F30" i="13"/>
  <c r="E38" i="13"/>
  <c r="E36" i="13" s="1"/>
  <c r="F36" i="9"/>
  <c r="I36" i="9" s="1"/>
  <c r="F39" i="13"/>
  <c r="E58" i="11"/>
  <c r="E56" i="11" s="1"/>
  <c r="F56" i="11" s="1"/>
  <c r="I101" i="10"/>
  <c r="F52" i="4"/>
  <c r="D131" i="9"/>
  <c r="F131" i="9" s="1"/>
  <c r="E36" i="4"/>
  <c r="I48" i="11"/>
  <c r="I123" i="9"/>
  <c r="E37" i="4"/>
  <c r="D87" i="10"/>
  <c r="D48" i="4"/>
  <c r="F123" i="9"/>
  <c r="H19" i="13"/>
  <c r="I19" i="13" s="1"/>
  <c r="I90" i="10"/>
  <c r="F19" i="13"/>
  <c r="F37" i="13"/>
  <c r="H30" i="13"/>
  <c r="F263" i="4" s="1"/>
  <c r="H69" i="12"/>
  <c r="E242" i="4" s="1"/>
  <c r="I64" i="12"/>
  <c r="E68" i="12"/>
  <c r="F68" i="12" s="1"/>
  <c r="E79" i="12"/>
  <c r="F69" i="12"/>
  <c r="I73" i="12"/>
  <c r="H72" i="12"/>
  <c r="E80" i="12"/>
  <c r="F80" i="12" s="1"/>
  <c r="F77" i="12"/>
  <c r="H70" i="12"/>
  <c r="I66" i="12"/>
  <c r="E60" i="11"/>
  <c r="F57" i="11"/>
  <c r="I57" i="11"/>
  <c r="H60" i="11"/>
  <c r="I60" i="11" s="1"/>
  <c r="F88" i="10"/>
  <c r="I88" i="10" s="1"/>
  <c r="D109" i="10"/>
  <c r="H110" i="10"/>
  <c r="H111" i="10"/>
  <c r="I111" i="10" s="1"/>
  <c r="H88" i="10"/>
  <c r="D49" i="4" s="1"/>
  <c r="H63" i="10"/>
  <c r="I64" i="10"/>
  <c r="E111" i="10"/>
  <c r="F111" i="10" s="1"/>
  <c r="F43" i="10"/>
  <c r="I43" i="10" s="1"/>
  <c r="H29" i="10"/>
  <c r="F29" i="10"/>
  <c r="I29" i="10" s="1"/>
  <c r="H40" i="10"/>
  <c r="C46" i="4" s="1"/>
  <c r="E40" i="10"/>
  <c r="F42" i="10"/>
  <c r="I42" i="10" s="1"/>
  <c r="H32" i="9"/>
  <c r="F32" i="9"/>
  <c r="I32" i="9" s="1"/>
  <c r="E130" i="9"/>
  <c r="H84" i="9"/>
  <c r="D34" i="4" s="1"/>
  <c r="F84" i="9"/>
  <c r="I84" i="9" s="1"/>
  <c r="H10" i="9"/>
  <c r="H20" i="9" s="1"/>
  <c r="F28" i="4" s="1"/>
  <c r="E20" i="9"/>
  <c r="F20" i="9" s="1"/>
  <c r="I20" i="9" s="1"/>
  <c r="F10" i="9"/>
  <c r="I10" i="9" s="1"/>
  <c r="H128" i="9"/>
  <c r="F128" i="9"/>
  <c r="I128" i="9" s="1"/>
  <c r="E83" i="9"/>
  <c r="H22" i="8"/>
  <c r="F22" i="8"/>
  <c r="I22" i="8" s="1"/>
  <c r="I11" i="11" l="1"/>
  <c r="D83" i="9"/>
  <c r="C33" i="4" s="1"/>
  <c r="F83" i="9"/>
  <c r="F86" i="9"/>
  <c r="I86" i="9" s="1"/>
  <c r="D132" i="9"/>
  <c r="D129" i="9" s="1"/>
  <c r="E132" i="9"/>
  <c r="F40" i="10"/>
  <c r="I40" i="10" s="1"/>
  <c r="F38" i="13"/>
  <c r="H10" i="11"/>
  <c r="I10" i="11" s="1"/>
  <c r="F28" i="13"/>
  <c r="F87" i="10"/>
  <c r="E108" i="10"/>
  <c r="H37" i="13"/>
  <c r="I37" i="13" s="1"/>
  <c r="E35" i="11"/>
  <c r="F35" i="11" s="1"/>
  <c r="I29" i="13"/>
  <c r="E61" i="11"/>
  <c r="F61" i="11" s="1"/>
  <c r="I131" i="9"/>
  <c r="I39" i="13"/>
  <c r="H31" i="13"/>
  <c r="H28" i="13" s="1"/>
  <c r="D108" i="10"/>
  <c r="F108" i="10" s="1"/>
  <c r="F58" i="11"/>
  <c r="H58" i="11"/>
  <c r="E93" i="4"/>
  <c r="H132" i="9"/>
  <c r="I70" i="12"/>
  <c r="F242" i="4"/>
  <c r="F243" i="4" s="1"/>
  <c r="F68" i="4"/>
  <c r="F36" i="13"/>
  <c r="I30" i="13"/>
  <c r="H38" i="13"/>
  <c r="I38" i="13" s="1"/>
  <c r="H68" i="12"/>
  <c r="I69" i="12"/>
  <c r="H79" i="12"/>
  <c r="E236" i="4" s="1"/>
  <c r="F79" i="12"/>
  <c r="E78" i="12"/>
  <c r="H77" i="12"/>
  <c r="F245" i="4" s="1"/>
  <c r="C245" i="4" s="1"/>
  <c r="I72" i="12"/>
  <c r="F60" i="11"/>
  <c r="I36" i="11"/>
  <c r="H35" i="11"/>
  <c r="I35" i="11" s="1"/>
  <c r="H109" i="10"/>
  <c r="H108" i="10" s="1"/>
  <c r="H87" i="10"/>
  <c r="F109" i="10"/>
  <c r="I109" i="10" s="1"/>
  <c r="F130" i="9"/>
  <c r="I130" i="9" s="1"/>
  <c r="H130" i="9"/>
  <c r="H83" i="9"/>
  <c r="F102" i="4"/>
  <c r="C37" i="4"/>
  <c r="C38" i="4" s="1"/>
  <c r="E82" i="4"/>
  <c r="F72" i="4"/>
  <c r="E57" i="4"/>
  <c r="G258" i="4"/>
  <c r="D258" i="4"/>
  <c r="G257" i="4"/>
  <c r="D257" i="4"/>
  <c r="G256" i="4"/>
  <c r="D256" i="4"/>
  <c r="E255" i="4"/>
  <c r="D255" i="4"/>
  <c r="G255" i="4"/>
  <c r="G254" i="4"/>
  <c r="D254" i="4"/>
  <c r="G253" i="4"/>
  <c r="D253" i="4"/>
  <c r="G252" i="4"/>
  <c r="F252" i="4"/>
  <c r="E252" i="4"/>
  <c r="G251" i="4"/>
  <c r="C251" i="4" s="1"/>
  <c r="G250" i="4"/>
  <c r="C250" i="4" s="1"/>
  <c r="H220" i="4"/>
  <c r="H222" i="4" s="1"/>
  <c r="I222" i="4"/>
  <c r="J222" i="4"/>
  <c r="K222" i="4"/>
  <c r="L222" i="4"/>
  <c r="C220" i="4"/>
  <c r="N220" i="4"/>
  <c r="N222" i="4" s="1"/>
  <c r="O222" i="4"/>
  <c r="H165" i="4"/>
  <c r="I165" i="4"/>
  <c r="J165" i="4"/>
  <c r="K165" i="4"/>
  <c r="L165" i="4"/>
  <c r="M165" i="4"/>
  <c r="N165" i="4"/>
  <c r="O165" i="4"/>
  <c r="E148" i="4"/>
  <c r="F148" i="4"/>
  <c r="G148" i="4"/>
  <c r="E149" i="4"/>
  <c r="F149" i="4"/>
  <c r="G149" i="4"/>
  <c r="E150" i="4"/>
  <c r="F150" i="4"/>
  <c r="G150" i="4"/>
  <c r="D149" i="4"/>
  <c r="D150" i="4"/>
  <c r="D148" i="4"/>
  <c r="E146" i="4"/>
  <c r="F146" i="4"/>
  <c r="G146" i="4"/>
  <c r="E147" i="4"/>
  <c r="F147" i="4"/>
  <c r="G147" i="4"/>
  <c r="D147" i="4"/>
  <c r="E145" i="4"/>
  <c r="F145" i="4"/>
  <c r="N145" i="4" s="1"/>
  <c r="G145" i="4"/>
  <c r="D146" i="4"/>
  <c r="D145" i="4"/>
  <c r="D130" i="4" s="1"/>
  <c r="G144" i="4"/>
  <c r="F144" i="4"/>
  <c r="E144" i="4"/>
  <c r="D144" i="4"/>
  <c r="C137" i="4"/>
  <c r="C136" i="4"/>
  <c r="E138" i="4"/>
  <c r="F138" i="4"/>
  <c r="D138" i="4"/>
  <c r="E81" i="4"/>
  <c r="E75" i="4" s="1"/>
  <c r="G132" i="4"/>
  <c r="F132" i="4"/>
  <c r="D132" i="4"/>
  <c r="E73" i="4"/>
  <c r="F170" i="4"/>
  <c r="E260" i="4"/>
  <c r="C266" i="4"/>
  <c r="C265" i="4"/>
  <c r="F267" i="4"/>
  <c r="F260" i="4"/>
  <c r="F261" i="4" s="1"/>
  <c r="G259" i="4"/>
  <c r="C259" i="4" s="1"/>
  <c r="N235" i="4"/>
  <c r="C76" i="4"/>
  <c r="D42" i="4"/>
  <c r="E42" i="4"/>
  <c r="F42" i="4"/>
  <c r="C48" i="4"/>
  <c r="D25" i="4"/>
  <c r="D24" i="4"/>
  <c r="E24" i="4"/>
  <c r="F24" i="4"/>
  <c r="E25" i="4"/>
  <c r="F37" i="4"/>
  <c r="F25" i="4" s="1"/>
  <c r="O276" i="4"/>
  <c r="C272" i="4"/>
  <c r="C271" i="4"/>
  <c r="C270" i="4"/>
  <c r="F269" i="4"/>
  <c r="E269" i="4"/>
  <c r="F268" i="4"/>
  <c r="E268" i="4"/>
  <c r="F264" i="4"/>
  <c r="E264" i="4"/>
  <c r="O258" i="4"/>
  <c r="L256" i="4"/>
  <c r="J256" i="4"/>
  <c r="J258" i="4" s="1"/>
  <c r="I258" i="4"/>
  <c r="K256" i="4"/>
  <c r="K258" i="4" s="1"/>
  <c r="N253" i="4"/>
  <c r="N250" i="4"/>
  <c r="E248" i="4"/>
  <c r="H247" i="4"/>
  <c r="E247" i="4"/>
  <c r="C244" i="4"/>
  <c r="E243" i="4"/>
  <c r="E237" i="4"/>
  <c r="F227" i="4"/>
  <c r="E226" i="4"/>
  <c r="D227" i="4"/>
  <c r="G226" i="4"/>
  <c r="H226" i="4"/>
  <c r="F231" i="4"/>
  <c r="E231" i="4"/>
  <c r="K229" i="4"/>
  <c r="L229" i="4"/>
  <c r="C229" i="4"/>
  <c r="G227" i="4"/>
  <c r="O225" i="4"/>
  <c r="L225" i="4"/>
  <c r="K225" i="4"/>
  <c r="J225" i="4"/>
  <c r="I225" i="4"/>
  <c r="H223" i="4"/>
  <c r="H225" i="4" s="1"/>
  <c r="C224" i="4"/>
  <c r="G217" i="4"/>
  <c r="N223" i="4"/>
  <c r="N225" i="4" s="1"/>
  <c r="C223" i="4"/>
  <c r="G218" i="4"/>
  <c r="C221" i="4"/>
  <c r="F218" i="4"/>
  <c r="D218" i="4"/>
  <c r="H217" i="4"/>
  <c r="F217" i="4"/>
  <c r="D217" i="4"/>
  <c r="F216" i="4"/>
  <c r="C215" i="4"/>
  <c r="C211" i="4"/>
  <c r="C209" i="4"/>
  <c r="F210" i="4"/>
  <c r="E207" i="4"/>
  <c r="F199" i="4"/>
  <c r="K199" i="4"/>
  <c r="H199" i="4" s="1"/>
  <c r="O204" i="4"/>
  <c r="N204" i="4"/>
  <c r="M204" i="4"/>
  <c r="L204" i="4"/>
  <c r="K204" i="4"/>
  <c r="J204" i="4"/>
  <c r="I204" i="4"/>
  <c r="H204" i="4"/>
  <c r="F204" i="4"/>
  <c r="C203" i="4"/>
  <c r="C202" i="4"/>
  <c r="D199" i="4"/>
  <c r="G199" i="4"/>
  <c r="E199" i="4"/>
  <c r="E201" i="4" s="1"/>
  <c r="F198" i="4"/>
  <c r="E197" i="4"/>
  <c r="C197" i="4" s="1"/>
  <c r="N196" i="4"/>
  <c r="H196" i="4"/>
  <c r="E196" i="4"/>
  <c r="F195" i="4"/>
  <c r="C193" i="4"/>
  <c r="N193" i="4"/>
  <c r="H193" i="4"/>
  <c r="H190" i="4"/>
  <c r="F189" i="4"/>
  <c r="E189" i="4"/>
  <c r="N187" i="4"/>
  <c r="H187" i="4"/>
  <c r="G185" i="4"/>
  <c r="D185" i="4"/>
  <c r="L184" i="4"/>
  <c r="K184" i="4"/>
  <c r="J184" i="4"/>
  <c r="I184" i="4"/>
  <c r="G184" i="4"/>
  <c r="D184" i="4"/>
  <c r="F180" i="4"/>
  <c r="C179" i="4"/>
  <c r="N178" i="4"/>
  <c r="C178" i="4"/>
  <c r="M178" i="4" s="1"/>
  <c r="C176" i="4"/>
  <c r="N175" i="4"/>
  <c r="H175" i="4"/>
  <c r="C175" i="4"/>
  <c r="C173" i="4"/>
  <c r="N172" i="4"/>
  <c r="H172" i="4"/>
  <c r="C172" i="4"/>
  <c r="G170" i="4"/>
  <c r="E170" i="4"/>
  <c r="D170" i="4"/>
  <c r="L169" i="4"/>
  <c r="K169" i="4"/>
  <c r="N169" i="4" s="1"/>
  <c r="J169" i="4"/>
  <c r="I169" i="4"/>
  <c r="E169" i="4"/>
  <c r="D169" i="4"/>
  <c r="C166" i="4"/>
  <c r="C161" i="4"/>
  <c r="H160" i="4"/>
  <c r="C157" i="4"/>
  <c r="C155" i="4"/>
  <c r="H154" i="4"/>
  <c r="N154" i="4"/>
  <c r="G152" i="4"/>
  <c r="D152" i="4"/>
  <c r="L151" i="4"/>
  <c r="K151" i="4"/>
  <c r="J151" i="4"/>
  <c r="I151" i="4"/>
  <c r="G151" i="4"/>
  <c r="E153" i="4"/>
  <c r="D151" i="4"/>
  <c r="H145" i="4"/>
  <c r="C143" i="4"/>
  <c r="N142" i="4"/>
  <c r="H142" i="4"/>
  <c r="C142" i="4"/>
  <c r="C140" i="4"/>
  <c r="N139" i="4"/>
  <c r="H139" i="4"/>
  <c r="C139" i="4"/>
  <c r="H136" i="4"/>
  <c r="N136" i="4"/>
  <c r="C134" i="4"/>
  <c r="N133" i="4"/>
  <c r="H133" i="4"/>
  <c r="C133" i="4"/>
  <c r="L130" i="4"/>
  <c r="K130" i="4"/>
  <c r="J130" i="4"/>
  <c r="I130" i="4"/>
  <c r="C128" i="4"/>
  <c r="F109" i="4"/>
  <c r="C127" i="4"/>
  <c r="C125" i="4"/>
  <c r="N124" i="4"/>
  <c r="C124" i="4"/>
  <c r="H124" i="4"/>
  <c r="C122" i="4"/>
  <c r="H121" i="4"/>
  <c r="C119" i="4"/>
  <c r="H118" i="4"/>
  <c r="F120" i="4"/>
  <c r="F117" i="4"/>
  <c r="C116" i="4"/>
  <c r="H115" i="4"/>
  <c r="N115" i="4"/>
  <c r="E114" i="4"/>
  <c r="H112" i="4"/>
  <c r="N112" i="4"/>
  <c r="G110" i="4"/>
  <c r="D110" i="4"/>
  <c r="L109" i="4"/>
  <c r="K109" i="4"/>
  <c r="J109" i="4"/>
  <c r="I109" i="4"/>
  <c r="G109" i="4"/>
  <c r="D109" i="4"/>
  <c r="C107" i="4"/>
  <c r="C106" i="4"/>
  <c r="C103" i="4"/>
  <c r="C101" i="4"/>
  <c r="C100" i="4"/>
  <c r="G98" i="4"/>
  <c r="E98" i="4"/>
  <c r="D98" i="4"/>
  <c r="H97" i="4"/>
  <c r="G97" i="4"/>
  <c r="E97" i="4"/>
  <c r="D97" i="4"/>
  <c r="C95" i="4"/>
  <c r="C94" i="4"/>
  <c r="F93" i="4"/>
  <c r="C91" i="4"/>
  <c r="C89" i="4"/>
  <c r="C88" i="4"/>
  <c r="C86" i="4"/>
  <c r="G83" i="4"/>
  <c r="F83" i="4"/>
  <c r="E83" i="4"/>
  <c r="D83" i="4"/>
  <c r="H82" i="4"/>
  <c r="G82" i="4"/>
  <c r="D82" i="4"/>
  <c r="G78" i="4"/>
  <c r="G75" i="4" s="1"/>
  <c r="F78" i="4"/>
  <c r="E74" i="4"/>
  <c r="L73" i="4"/>
  <c r="K73" i="4"/>
  <c r="G73" i="4"/>
  <c r="F73" i="4"/>
  <c r="E71" i="4"/>
  <c r="C70" i="4"/>
  <c r="C66" i="4"/>
  <c r="E62" i="4"/>
  <c r="C61" i="4"/>
  <c r="G58" i="4"/>
  <c r="L57" i="4"/>
  <c r="K57" i="4"/>
  <c r="K54" i="4"/>
  <c r="N54" i="4" s="1"/>
  <c r="L54" i="4"/>
  <c r="J54" i="4"/>
  <c r="C54" i="4"/>
  <c r="F53" i="4"/>
  <c r="C52" i="4"/>
  <c r="K51" i="4"/>
  <c r="N51" i="4" s="1"/>
  <c r="L51" i="4"/>
  <c r="J51" i="4"/>
  <c r="C51" i="4"/>
  <c r="F50" i="4"/>
  <c r="K48" i="4"/>
  <c r="N48" i="4" s="1"/>
  <c r="L48" i="4"/>
  <c r="K45" i="4"/>
  <c r="N45" i="4" s="1"/>
  <c r="J48" i="4"/>
  <c r="E47" i="4"/>
  <c r="L45" i="4"/>
  <c r="L24" i="4"/>
  <c r="J45" i="4"/>
  <c r="I42" i="4"/>
  <c r="C39" i="4"/>
  <c r="E38" i="4"/>
  <c r="K36" i="4"/>
  <c r="N36" i="4" s="1"/>
  <c r="J36" i="4"/>
  <c r="E35" i="4"/>
  <c r="K33" i="4"/>
  <c r="N33" i="4" s="1"/>
  <c r="I33" i="4"/>
  <c r="I24" i="4" s="1"/>
  <c r="J33" i="4"/>
  <c r="F32" i="4"/>
  <c r="C31" i="4"/>
  <c r="C30" i="4"/>
  <c r="K30" i="4"/>
  <c r="N30" i="4" s="1"/>
  <c r="J30" i="4"/>
  <c r="G29" i="4"/>
  <c r="F29" i="4"/>
  <c r="G28" i="4"/>
  <c r="C28" i="4"/>
  <c r="K27" i="4"/>
  <c r="N27" i="4" s="1"/>
  <c r="J27" i="4"/>
  <c r="G27" i="4"/>
  <c r="C27" i="4"/>
  <c r="O24" i="4"/>
  <c r="C22" i="4"/>
  <c r="C21" i="4"/>
  <c r="J15" i="4"/>
  <c r="H15" i="4" s="1"/>
  <c r="F15" i="4"/>
  <c r="N15" i="4" s="1"/>
  <c r="C60" i="4"/>
  <c r="F35" i="4"/>
  <c r="C40" i="4"/>
  <c r="F41" i="4"/>
  <c r="F47" i="4"/>
  <c r="D50" i="4"/>
  <c r="C55" i="4"/>
  <c r="F56" i="4"/>
  <c r="C115" i="4"/>
  <c r="D35" i="4"/>
  <c r="D47" i="4"/>
  <c r="E50" i="4"/>
  <c r="F62" i="4"/>
  <c r="G74" i="4"/>
  <c r="F23" i="4"/>
  <c r="F17" i="4" s="1"/>
  <c r="F16" i="4"/>
  <c r="N121" i="4"/>
  <c r="C121" i="4"/>
  <c r="F123" i="4"/>
  <c r="F97" i="4"/>
  <c r="N97" i="4" s="1"/>
  <c r="F114" i="4"/>
  <c r="C63" i="4"/>
  <c r="C77" i="4"/>
  <c r="F90" i="4"/>
  <c r="C92" i="4"/>
  <c r="C214" i="4"/>
  <c r="C118" i="4"/>
  <c r="N118" i="4"/>
  <c r="C205" i="4"/>
  <c r="F234" i="4"/>
  <c r="C160" i="4"/>
  <c r="N160" i="4"/>
  <c r="C182" i="4"/>
  <c r="F183" i="4"/>
  <c r="C188" i="4"/>
  <c r="C208" i="4"/>
  <c r="E217" i="4"/>
  <c r="E218" i="4"/>
  <c r="C235" i="4"/>
  <c r="M235" i="4" s="1"/>
  <c r="F247" i="4"/>
  <c r="N247" i="4" s="1"/>
  <c r="F248" i="4"/>
  <c r="C163" i="4"/>
  <c r="C167" i="4"/>
  <c r="D234" i="4"/>
  <c r="C154" i="4"/>
  <c r="C158" i="4"/>
  <c r="C230" i="4"/>
  <c r="C252" i="4" l="1"/>
  <c r="C146" i="4"/>
  <c r="M146" i="4" s="1"/>
  <c r="C159" i="4"/>
  <c r="M121" i="4"/>
  <c r="F132" i="9"/>
  <c r="I132" i="9" s="1"/>
  <c r="M139" i="4"/>
  <c r="E129" i="9"/>
  <c r="I87" i="10"/>
  <c r="C49" i="4"/>
  <c r="C50" i="4" s="1"/>
  <c r="E185" i="4"/>
  <c r="C210" i="4"/>
  <c r="C71" i="4"/>
  <c r="E58" i="4"/>
  <c r="E59" i="4" s="1"/>
  <c r="M250" i="4"/>
  <c r="O51" i="4"/>
  <c r="E130" i="4"/>
  <c r="E132" i="4" s="1"/>
  <c r="F131" i="4"/>
  <c r="E131" i="4"/>
  <c r="F130" i="4"/>
  <c r="N130" i="4" s="1"/>
  <c r="D247" i="4"/>
  <c r="D248" i="4"/>
  <c r="C93" i="4"/>
  <c r="C129" i="4"/>
  <c r="C231" i="4"/>
  <c r="C168" i="4"/>
  <c r="M115" i="4"/>
  <c r="C144" i="4"/>
  <c r="F129" i="9"/>
  <c r="I129" i="9" s="1"/>
  <c r="M133" i="4"/>
  <c r="F246" i="4"/>
  <c r="H229" i="4"/>
  <c r="M229" i="4" s="1"/>
  <c r="C145" i="4"/>
  <c r="M145" i="4" s="1"/>
  <c r="C149" i="4"/>
  <c r="C131" i="4" s="1"/>
  <c r="M220" i="4"/>
  <c r="M222" i="4" s="1"/>
  <c r="G247" i="4"/>
  <c r="C254" i="4"/>
  <c r="E84" i="4"/>
  <c r="E59" i="11"/>
  <c r="H59" i="11" s="1"/>
  <c r="I59" i="11" s="1"/>
  <c r="H129" i="9"/>
  <c r="C156" i="4"/>
  <c r="C62" i="4"/>
  <c r="N199" i="4"/>
  <c r="D26" i="4"/>
  <c r="H48" i="4"/>
  <c r="M48" i="4" s="1"/>
  <c r="K24" i="4"/>
  <c r="N24" i="4" s="1"/>
  <c r="C67" i="4"/>
  <c r="C68" i="4" s="1"/>
  <c r="H109" i="4"/>
  <c r="N109" i="4"/>
  <c r="H130" i="4"/>
  <c r="D131" i="4"/>
  <c r="N146" i="4"/>
  <c r="G248" i="4"/>
  <c r="C41" i="4"/>
  <c r="C57" i="4"/>
  <c r="H27" i="4"/>
  <c r="H73" i="4"/>
  <c r="G131" i="4"/>
  <c r="G130" i="4"/>
  <c r="C212" i="4"/>
  <c r="D200" i="4"/>
  <c r="C148" i="4"/>
  <c r="M172" i="4"/>
  <c r="M175" i="4"/>
  <c r="N256" i="4"/>
  <c r="N258" i="4" s="1"/>
  <c r="C15" i="4"/>
  <c r="M15" i="4" s="1"/>
  <c r="H151" i="4"/>
  <c r="H256" i="4"/>
  <c r="H258" i="4" s="1"/>
  <c r="C269" i="4"/>
  <c r="I108" i="10"/>
  <c r="F80" i="4"/>
  <c r="H61" i="11"/>
  <c r="I61" i="11" s="1"/>
  <c r="I58" i="11"/>
  <c r="H56" i="11"/>
  <c r="I56" i="11" s="1"/>
  <c r="I31" i="13"/>
  <c r="G263" i="4"/>
  <c r="C72" i="4"/>
  <c r="M142" i="4"/>
  <c r="C268" i="4"/>
  <c r="C257" i="4"/>
  <c r="C213" i="4"/>
  <c r="C170" i="4"/>
  <c r="F171" i="4"/>
  <c r="H33" i="4"/>
  <c r="M33" i="4" s="1"/>
  <c r="K42" i="4"/>
  <c r="L42" i="4"/>
  <c r="L274" i="4" s="1"/>
  <c r="L276" i="4" s="1"/>
  <c r="H54" i="4"/>
  <c r="M54" i="4" s="1"/>
  <c r="H51" i="4"/>
  <c r="M51" i="4" s="1"/>
  <c r="C56" i="4"/>
  <c r="E109" i="4"/>
  <c r="C109" i="4" s="1"/>
  <c r="C112" i="4"/>
  <c r="M112" i="4" s="1"/>
  <c r="C123" i="4"/>
  <c r="C180" i="4"/>
  <c r="M193" i="4"/>
  <c r="I68" i="12"/>
  <c r="C242" i="4"/>
  <c r="H57" i="4"/>
  <c r="C83" i="4"/>
  <c r="M118" i="4"/>
  <c r="H184" i="4"/>
  <c r="L258" i="4"/>
  <c r="I28" i="13"/>
  <c r="C263" i="4"/>
  <c r="C264" i="4" s="1"/>
  <c r="C117" i="4"/>
  <c r="C120" i="4"/>
  <c r="C216" i="4"/>
  <c r="H45" i="4"/>
  <c r="C102" i="4"/>
  <c r="C187" i="4"/>
  <c r="M187" i="4" s="1"/>
  <c r="M223" i="4"/>
  <c r="M225" i="4" s="1"/>
  <c r="C253" i="4"/>
  <c r="M253" i="4" s="1"/>
  <c r="C256" i="4"/>
  <c r="I83" i="9"/>
  <c r="C34" i="4"/>
  <c r="C35" i="4" s="1"/>
  <c r="H36" i="13"/>
  <c r="I36" i="13" s="1"/>
  <c r="N151" i="4"/>
  <c r="F249" i="4"/>
  <c r="G219" i="4"/>
  <c r="C218" i="4"/>
  <c r="E219" i="4"/>
  <c r="F219" i="4"/>
  <c r="C151" i="4"/>
  <c r="M151" i="4" s="1"/>
  <c r="M160" i="4"/>
  <c r="M154" i="4"/>
  <c r="C162" i="4"/>
  <c r="C141" i="4"/>
  <c r="C138" i="4"/>
  <c r="C135" i="4"/>
  <c r="C267" i="4"/>
  <c r="E261" i="4"/>
  <c r="C246" i="4"/>
  <c r="C243" i="4"/>
  <c r="C78" i="4"/>
  <c r="E44" i="4"/>
  <c r="C42" i="4"/>
  <c r="C23" i="4"/>
  <c r="F78" i="12"/>
  <c r="I78" i="12"/>
  <c r="I79" i="12"/>
  <c r="I77" i="12"/>
  <c r="H80" i="12"/>
  <c r="C97" i="4"/>
  <c r="M97" i="4" s="1"/>
  <c r="C90" i="4"/>
  <c r="N57" i="4"/>
  <c r="C199" i="4"/>
  <c r="M199" i="4" s="1"/>
  <c r="C29" i="4"/>
  <c r="M27" i="4"/>
  <c r="D44" i="4"/>
  <c r="C113" i="4"/>
  <c r="F185" i="4"/>
  <c r="C185" i="4" s="1"/>
  <c r="F184" i="4"/>
  <c r="N184" i="4" s="1"/>
  <c r="C190" i="4"/>
  <c r="M190" i="4" s="1"/>
  <c r="C196" i="4"/>
  <c r="M196" i="4" s="1"/>
  <c r="E184" i="4"/>
  <c r="C225" i="4"/>
  <c r="D226" i="4"/>
  <c r="C232" i="4"/>
  <c r="E234" i="4"/>
  <c r="E227" i="4"/>
  <c r="E228" i="4" s="1"/>
  <c r="C233" i="4"/>
  <c r="E249" i="4"/>
  <c r="F82" i="4"/>
  <c r="C85" i="4"/>
  <c r="H169" i="4"/>
  <c r="I274" i="4"/>
  <c r="I276" i="4" s="1"/>
  <c r="C53" i="4"/>
  <c r="C104" i="4"/>
  <c r="F98" i="4"/>
  <c r="F99" i="4" s="1"/>
  <c r="C99" i="4" s="1"/>
  <c r="H30" i="4"/>
  <c r="M30" i="4" s="1"/>
  <c r="J24" i="4"/>
  <c r="C32" i="4"/>
  <c r="F110" i="4"/>
  <c r="F111" i="4" s="1"/>
  <c r="F192" i="4"/>
  <c r="C191" i="4"/>
  <c r="C204" i="4"/>
  <c r="D213" i="4"/>
  <c r="C24" i="4"/>
  <c r="E26" i="4"/>
  <c r="F44" i="4"/>
  <c r="O54" i="4"/>
  <c r="G183" i="4"/>
  <c r="G169" i="4"/>
  <c r="C169" i="4" s="1"/>
  <c r="C181" i="4"/>
  <c r="C183" i="4" s="1"/>
  <c r="C16" i="4"/>
  <c r="H36" i="4"/>
  <c r="M36" i="4" s="1"/>
  <c r="J42" i="4"/>
  <c r="N73" i="4"/>
  <c r="C73" i="4"/>
  <c r="E110" i="4"/>
  <c r="M124" i="4"/>
  <c r="N190" i="4"/>
  <c r="C194" i="4"/>
  <c r="C195" i="4" s="1"/>
  <c r="F201" i="4"/>
  <c r="F207" i="4"/>
  <c r="C206" i="4"/>
  <c r="C207" i="4" s="1"/>
  <c r="N217" i="4"/>
  <c r="C217" i="4"/>
  <c r="M217" i="4" s="1"/>
  <c r="C222" i="4"/>
  <c r="N229" i="4"/>
  <c r="F226" i="4"/>
  <c r="N226" i="4" s="1"/>
  <c r="F26" i="4"/>
  <c r="C25" i="4"/>
  <c r="M136" i="4"/>
  <c r="G138" i="4"/>
  <c r="C248" i="4" l="1"/>
  <c r="C247" i="4"/>
  <c r="M247" i="4" s="1"/>
  <c r="D274" i="4"/>
  <c r="C189" i="4"/>
  <c r="C130" i="4"/>
  <c r="M130" i="4" s="1"/>
  <c r="F59" i="11"/>
  <c r="M256" i="4"/>
  <c r="M258" i="4" s="1"/>
  <c r="D275" i="4"/>
  <c r="M169" i="4"/>
  <c r="M109" i="4"/>
  <c r="M57" i="4"/>
  <c r="H24" i="4"/>
  <c r="M24" i="4" s="1"/>
  <c r="K274" i="4"/>
  <c r="N274" i="4" s="1"/>
  <c r="N276" i="4" s="1"/>
  <c r="C258" i="4"/>
  <c r="N42" i="4"/>
  <c r="M73" i="4"/>
  <c r="F274" i="4"/>
  <c r="G260" i="4"/>
  <c r="G264" i="4"/>
  <c r="C80" i="4"/>
  <c r="C81" i="4" s="1"/>
  <c r="F74" i="4"/>
  <c r="F81" i="4"/>
  <c r="C17" i="4"/>
  <c r="C192" i="4"/>
  <c r="E274" i="4"/>
  <c r="C255" i="4"/>
  <c r="C114" i="4"/>
  <c r="C98" i="4"/>
  <c r="G274" i="4"/>
  <c r="I80" i="12"/>
  <c r="F236" i="4"/>
  <c r="F65" i="4"/>
  <c r="C64" i="4"/>
  <c r="C65" i="4" s="1"/>
  <c r="C44" i="4"/>
  <c r="C26" i="4"/>
  <c r="H78" i="12"/>
  <c r="C227" i="4"/>
  <c r="F228" i="4"/>
  <c r="C184" i="4"/>
  <c r="M184" i="4" s="1"/>
  <c r="F186" i="4"/>
  <c r="C110" i="4"/>
  <c r="C111" i="4" s="1"/>
  <c r="M45" i="4"/>
  <c r="C47" i="4"/>
  <c r="N82" i="4"/>
  <c r="F84" i="4"/>
  <c r="C82" i="4"/>
  <c r="C234" i="4"/>
  <c r="C226" i="4"/>
  <c r="M226" i="4" s="1"/>
  <c r="D228" i="4"/>
  <c r="E186" i="4"/>
  <c r="E111" i="4"/>
  <c r="C200" i="4"/>
  <c r="C201" i="4" s="1"/>
  <c r="D201" i="4"/>
  <c r="G171" i="4"/>
  <c r="C171" i="4"/>
  <c r="C219" i="4"/>
  <c r="J274" i="4"/>
  <c r="J276" i="4" s="1"/>
  <c r="H42" i="4"/>
  <c r="C198" i="4"/>
  <c r="C249" i="4" l="1"/>
  <c r="C132" i="4"/>
  <c r="K276" i="4"/>
  <c r="F75" i="4"/>
  <c r="C74" i="4"/>
  <c r="C75" i="4" s="1"/>
  <c r="G261" i="4"/>
  <c r="G275" i="4"/>
  <c r="G276" i="4" s="1"/>
  <c r="C260" i="4"/>
  <c r="C261" i="4" s="1"/>
  <c r="C274" i="4"/>
  <c r="F59" i="4"/>
  <c r="C58" i="4"/>
  <c r="C59" i="4" s="1"/>
  <c r="C236" i="4"/>
  <c r="C237" i="4" s="1"/>
  <c r="F237" i="4"/>
  <c r="E276" i="4"/>
  <c r="D276" i="4"/>
  <c r="C186" i="4"/>
  <c r="C84" i="4"/>
  <c r="M82" i="4"/>
  <c r="H274" i="4"/>
  <c r="M42" i="4"/>
  <c r="C228" i="4"/>
  <c r="H276" i="4" l="1"/>
  <c r="M274" i="4"/>
  <c r="M276" i="4" s="1"/>
  <c r="C164" i="4"/>
  <c r="C165" i="4" s="1"/>
  <c r="F153" i="4"/>
  <c r="C152" i="4" l="1"/>
  <c r="C153" i="4" s="1"/>
  <c r="F275" i="4"/>
  <c r="C275" i="4" s="1"/>
  <c r="F276" i="4" l="1"/>
  <c r="C276" i="4"/>
  <c r="E36" i="37"/>
  <c r="F36" i="37" l="1"/>
  <c r="E34" i="37"/>
  <c r="F34" i="37" s="1"/>
  <c r="H36" i="37"/>
  <c r="I36" i="37" l="1"/>
  <c r="H34" i="37"/>
  <c r="I34" i="37" s="1"/>
</calcChain>
</file>

<file path=xl/sharedStrings.xml><?xml version="1.0" encoding="utf-8"?>
<sst xmlns="http://schemas.openxmlformats.org/spreadsheetml/2006/main" count="5797" uniqueCount="2615">
  <si>
    <t xml:space="preserve">Приложение </t>
  </si>
  <si>
    <t>к постановлению администрации</t>
  </si>
  <si>
    <t xml:space="preserve">                     городского округа Мытищи</t>
  </si>
  <si>
    <t xml:space="preserve">Свод </t>
  </si>
  <si>
    <t xml:space="preserve">финансирования муниципальных программ </t>
  </si>
  <si>
    <t xml:space="preserve">городского округа Мытищи </t>
  </si>
  <si>
    <t>№ п/п</t>
  </si>
  <si>
    <t>Наименование программы</t>
  </si>
  <si>
    <t>Объем финансирования программных мероприятий, тыс. руб.</t>
  </si>
  <si>
    <t>Отклонение</t>
  </si>
  <si>
    <t>Всего</t>
  </si>
  <si>
    <t>в том числе по источникам финансирования:</t>
  </si>
  <si>
    <t>местный бюджет</t>
  </si>
  <si>
    <t>федеральный бюджет</t>
  </si>
  <si>
    <t xml:space="preserve">областной бюджет </t>
  </si>
  <si>
    <t>внебюджетные источники</t>
  </si>
  <si>
    <t>1.</t>
  </si>
  <si>
    <t>Здравоохранение</t>
  </si>
  <si>
    <t xml:space="preserve">исполнение </t>
  </si>
  <si>
    <t>% исполнения</t>
  </si>
  <si>
    <t>1.1</t>
  </si>
  <si>
    <t>Подпрограмма 1 «Профилактика заболеваний и формирование здорового образа жизни. Развитие первичной медико-санитарной помощи»</t>
  </si>
  <si>
    <t>1.2</t>
  </si>
  <si>
    <t>Подпрограмма 5 «Финансовое обеспечение системы организации медицинской помощи»</t>
  </si>
  <si>
    <t>2.</t>
  </si>
  <si>
    <t>Культура</t>
  </si>
  <si>
    <t>2.1</t>
  </si>
  <si>
    <t>Подпрограмма 2 «Развитие музейного дела и народных художественных промыслов»</t>
  </si>
  <si>
    <t>2.2</t>
  </si>
  <si>
    <t>Подпрограмма 3 «Развитие библиотечного дела»</t>
  </si>
  <si>
    <t>2.3</t>
  </si>
  <si>
    <t>Подпрограмма 4 «Развитие профессионального искусства, гастрольно-концертной и культурно-досуговой деятельности, кинематографии»</t>
  </si>
  <si>
    <t>2.4</t>
  </si>
  <si>
    <t>Подпрограмма 7 «Развитие архивного дела»</t>
  </si>
  <si>
    <t>2.5</t>
  </si>
  <si>
    <t>Подпрограмма 8 «Обеспечивающая подпрограмма»</t>
  </si>
  <si>
    <t>3.</t>
  </si>
  <si>
    <t>Образование</t>
  </si>
  <si>
    <t>3.1</t>
  </si>
  <si>
    <t>Подпрограмма 1 «Дошкольное образование»</t>
  </si>
  <si>
    <t>3.2</t>
  </si>
  <si>
    <t>Подпрограмма 2 «Общее образование»</t>
  </si>
  <si>
    <t>3.3</t>
  </si>
  <si>
    <t>Подпрограмма 3 «Дополнительное образование, воспитание и психолого-социальное сопровождение детей»</t>
  </si>
  <si>
    <t>3.4</t>
  </si>
  <si>
    <t>Подпрограмма 5 «Обеспечивающая подпрограмма»</t>
  </si>
  <si>
    <t>4.</t>
  </si>
  <si>
    <t>Социальная защита населения</t>
  </si>
  <si>
    <t>4.1</t>
  </si>
  <si>
    <t>Подпрограмма 1 «Социальная поддержка граждан»</t>
  </si>
  <si>
    <t>4.2</t>
  </si>
  <si>
    <t>Подпрограмма 2 «Доступная среда»</t>
  </si>
  <si>
    <t>4.3</t>
  </si>
  <si>
    <t>Подпрограмма 3 «Развитие системы отдыха и оздоровления детей»</t>
  </si>
  <si>
    <t>4.4</t>
  </si>
  <si>
    <t>Подпрограмма 8 «Развитие трудовых ресурсов и охраны труда»</t>
  </si>
  <si>
    <t>Финансирование не требуется</t>
  </si>
  <si>
    <t>4.5</t>
  </si>
  <si>
    <t>Подпрограмма 9 «Развитие и поддержка социально ориентированных некоммерческих организаций»</t>
  </si>
  <si>
    <t>5.</t>
  </si>
  <si>
    <t>Спорт</t>
  </si>
  <si>
    <t>5.1</t>
  </si>
  <si>
    <t>Подпрограмма 1 «Развитие физической культуры и спорта»</t>
  </si>
  <si>
    <t>5.2</t>
  </si>
  <si>
    <t>Подпрограмма 3 «Подготовка спортивного резерва»</t>
  </si>
  <si>
    <t>6.</t>
  </si>
  <si>
    <t xml:space="preserve">Развитие сельского хозяйства </t>
  </si>
  <si>
    <t>6.1</t>
  </si>
  <si>
    <t>Подпрограмма 1 «Развитие отраслей сельского хозяйства и перерабатывающей промышленности»</t>
  </si>
  <si>
    <t>6.2</t>
  </si>
  <si>
    <t>Подпрограмма 2 «Развитие мелиорации земель сельскохозяйственного назначения»</t>
  </si>
  <si>
    <t>6.3</t>
  </si>
  <si>
    <t>Подпрограмма 4 «Обеспечение эпизоотического и ветеринарно-санитарного благополучия»</t>
  </si>
  <si>
    <t>6.4</t>
  </si>
  <si>
    <t>Подпрограмма 7 «Экспорт продукции агропромышленного комплекса Московской области»</t>
  </si>
  <si>
    <t>7.</t>
  </si>
  <si>
    <t xml:space="preserve">Экология и окружающая среда </t>
  </si>
  <si>
    <t>7.1</t>
  </si>
  <si>
    <t>Подпрограмма 1 «Охрана окружающей среды»</t>
  </si>
  <si>
    <t>7.2</t>
  </si>
  <si>
    <t>Подпрограмма 2 «Развитие водохозяйственного комплекса»</t>
  </si>
  <si>
    <t>7.3</t>
  </si>
  <si>
    <t>Подпрограмма 4 «Развитие лесного хозяйства»</t>
  </si>
  <si>
    <t>8.</t>
  </si>
  <si>
    <t>Безопасность и обеспечение безопасности жизнедеятельности населения</t>
  </si>
  <si>
    <t>8.1</t>
  </si>
  <si>
    <t>Подпрограмма 1. «Профилактика преступлений и иных правонарушений»</t>
  </si>
  <si>
    <t>8.2</t>
  </si>
  <si>
    <t>Подпрограмма 2 «Снижение рисков возникновения и смягчение последствий чрезвычайных ситуаций природного и техногенного характера»</t>
  </si>
  <si>
    <t>8.3</t>
  </si>
  <si>
    <t>Подпрограмма 3 «Развитие и совершенствование систем оповещения и информирования населения Московской области»</t>
  </si>
  <si>
    <t>8.4</t>
  </si>
  <si>
    <t>Подпрограмма 4 «Обеспечение пожарной безопасности»</t>
  </si>
  <si>
    <t>8.5</t>
  </si>
  <si>
    <t>Подпрограмма 5 «Обеспечение мероприятий гражданской обороны»</t>
  </si>
  <si>
    <t>8.6</t>
  </si>
  <si>
    <t>Подпрограмма 6 «Обеспечивающая подпрограмма»</t>
  </si>
  <si>
    <t>9.</t>
  </si>
  <si>
    <t>Жилище</t>
  </si>
  <si>
    <t>9.1</t>
  </si>
  <si>
    <t>Подпрограмма 1 «Комплексное освоение земельных участков в целях жилищного строительства и развитие застроенных территорий»</t>
  </si>
  <si>
    <t>9.2</t>
  </si>
  <si>
    <t>Подпрограмма 2 «Обеспечение жильем молодых семей»</t>
  </si>
  <si>
    <t>9.3</t>
  </si>
  <si>
    <t>Подпрограмма 3 «Обеспечение жильем детей-сирот и детей, оставшихся без попечения родителей, лиц из числа детей-сирот и детей, оставшихся без попечения родителей»</t>
  </si>
  <si>
    <t>9.4</t>
  </si>
  <si>
    <t>Подпрограмма 4 «Социальная ипотека»</t>
  </si>
  <si>
    <t>9.5</t>
  </si>
  <si>
    <t>9.6</t>
  </si>
  <si>
    <t>Подпрограмма 8 «Обеспечение жильем отдельных категорий граждан, установленных федеральным законодательством»</t>
  </si>
  <si>
    <t>10.</t>
  </si>
  <si>
    <t>Развитие инженерной инфраструктуры и энергоэффективности</t>
  </si>
  <si>
    <t>10.1</t>
  </si>
  <si>
    <t>Подпрограмма 1 «Чистая вода»</t>
  </si>
  <si>
    <t>10.2</t>
  </si>
  <si>
    <t>Подпрограмма 2 «Система водотведения»</t>
  </si>
  <si>
    <t>10.3</t>
  </si>
  <si>
    <t>Подпрограмма 3 «Создание условий для обеспечения качественными коммунальными услугами»</t>
  </si>
  <si>
    <t>10.4</t>
  </si>
  <si>
    <t>Подпрограмма 4 «Энергосбережение и повышение энергетической эффективности»</t>
  </si>
  <si>
    <t>10.5</t>
  </si>
  <si>
    <t>11.</t>
  </si>
  <si>
    <t>Предпринимательство</t>
  </si>
  <si>
    <t>11.1</t>
  </si>
  <si>
    <t>Подпрограмма 1 «Инвестиции»</t>
  </si>
  <si>
    <t>11.2</t>
  </si>
  <si>
    <t>Подпрограмма 2 «Развитие конкуренции»</t>
  </si>
  <si>
    <t>11.3</t>
  </si>
  <si>
    <t>Подпрограмма 3 «Развитие малого и среднего предпринимательства»</t>
  </si>
  <si>
    <t>11.4</t>
  </si>
  <si>
    <t>Подпрограмма 4 «Развитие потребительского рынка и услуг»</t>
  </si>
  <si>
    <t>12.</t>
  </si>
  <si>
    <t>Управление имуществом и муниципальными финансами</t>
  </si>
  <si>
    <t>12.1</t>
  </si>
  <si>
    <t>Подпрограмма 1 «Развитие имущественного комплекса»</t>
  </si>
  <si>
    <t>12.2</t>
  </si>
  <si>
    <t>Подпрограмма 3 «Совершенствование муниципальной службы Московской области»</t>
  </si>
  <si>
    <t>12.3</t>
  </si>
  <si>
    <t>Подпрограмма 4 «Управление муниципальными финансами»</t>
  </si>
  <si>
    <t>12.4</t>
  </si>
  <si>
    <t>13.</t>
  </si>
  <si>
    <t>Развитие институтов гражданского общества, повышение эффективности местного самоуправления и реализации молодежной политики</t>
  </si>
  <si>
    <t>13.1</t>
  </si>
  <si>
    <t>Подпрограмма 1 «Развитие системы информирования населения о деятельности органов местного самоуправления Московской области, создание доступной современной медиасреды»</t>
  </si>
  <si>
    <t>13.2</t>
  </si>
  <si>
    <t>Подпрограмма 3. «Эффективное местное самоуправление Московской области»</t>
  </si>
  <si>
    <t>13.3</t>
  </si>
  <si>
    <t>Подпрограмма 4 «Молодежь Подмосковья»</t>
  </si>
  <si>
    <t>13.4</t>
  </si>
  <si>
    <t>13.5</t>
  </si>
  <si>
    <t>Подпрограмма 6 «Развитие туризма в Московской области»</t>
  </si>
  <si>
    <t>14.</t>
  </si>
  <si>
    <t>Развитие и функционирование дорожно-транспортного комплекса</t>
  </si>
  <si>
    <t>14.1</t>
  </si>
  <si>
    <t>Подпрограмма 1 «Пассажирский транспорт общего пользования»</t>
  </si>
  <si>
    <t>14.2</t>
  </si>
  <si>
    <t>Подпрограмма 2 «Дороги Подмосковья»</t>
  </si>
  <si>
    <t>15.</t>
  </si>
  <si>
    <t>Цифровое муниципальное образование</t>
  </si>
  <si>
    <t>15.1</t>
  </si>
  <si>
    <t>Подпрограмма 1 «Снижение административных барьеров, повышение качества и доступности предоставления государственных и муниципальных услуг, в том числе на базе многофункциональных центров предоставления государственных и муниципальных услуг»</t>
  </si>
  <si>
    <t>15.2</t>
  </si>
  <si>
    <t>Подпрограмма 2 «Развитие информационной и технологической инфраструктуры экосистемы цифровой экономики муниципального образования Московской области»</t>
  </si>
  <si>
    <t>16.</t>
  </si>
  <si>
    <t>Архитектура и градостроительство</t>
  </si>
  <si>
    <t>16.1</t>
  </si>
  <si>
    <t>Подпрограмма 1 «Разработка Генерального плана развития городского округа»</t>
  </si>
  <si>
    <t>16.2</t>
  </si>
  <si>
    <t>Подпрограмма 2 «Реализация политики пространственного развития городского округа»</t>
  </si>
  <si>
    <t>16.3</t>
  </si>
  <si>
    <t>Подпрограмма 4 «Обеспечивающая подпрограмма»</t>
  </si>
  <si>
    <t>17.</t>
  </si>
  <si>
    <t>Формирование современной комфортной городской среды</t>
  </si>
  <si>
    <t>17.1</t>
  </si>
  <si>
    <t>Подпрограмма 1 «Комфортная городская среда»</t>
  </si>
  <si>
    <t>17.2</t>
  </si>
  <si>
    <t>Подпрограмма 2 «Благоустройство территорий»</t>
  </si>
  <si>
    <t>17.3</t>
  </si>
  <si>
    <t>Подпрограмма 3 «Создание условий для обеспечения комфортного проживания жителей в многоквартирных домах»</t>
  </si>
  <si>
    <t>18.</t>
  </si>
  <si>
    <t>Строительство объектов социальной инфраструктуры</t>
  </si>
  <si>
    <t>18.1</t>
  </si>
  <si>
    <t>Подпрограмма 3 «Строительство (реконструкция) объектов образования»</t>
  </si>
  <si>
    <t>18.2</t>
  </si>
  <si>
    <t>Подпрограмма 5 «Строительство (реконструкция) объектов физической культуры и спорта»</t>
  </si>
  <si>
    <t>19.</t>
  </si>
  <si>
    <t>Переселение граждан из аварийного жилищного фонда</t>
  </si>
  <si>
    <t>19.1</t>
  </si>
  <si>
    <t>Подпрограмма 1 «Обеспечение устойчивого сокращения непригодного для проживания жилищного фонда»</t>
  </si>
  <si>
    <t>ИТОГО по муниципальным программам</t>
  </si>
  <si>
    <t xml:space="preserve">  </t>
  </si>
  <si>
    <t>за январь-декабрь 2020 года</t>
  </si>
  <si>
    <t>Годовой отчет о реализации мероприятий
 муниципальной программы городского округа Мытищи</t>
  </si>
  <si>
    <t>"Социальная защита населения"</t>
  </si>
  <si>
    <t>Перечень программных мероприятий</t>
  </si>
  <si>
    <t xml:space="preserve">Источники финансирования </t>
  </si>
  <si>
    <t>Объем финансирования на 2020 год (тыс.руб.)</t>
  </si>
  <si>
    <t>Выполнено по состоянию на 01.01.2021 (тыс.руб.)</t>
  </si>
  <si>
    <t>Процент исполнения от годового объема (%)</t>
  </si>
  <si>
    <t>Степень и результаты выполнения мероприятия</t>
  </si>
  <si>
    <t>Профинансировано по состоянию на 01.01.2021 (тыс.руб.)</t>
  </si>
  <si>
    <t>Процент финансирования от годового объема (%)</t>
  </si>
  <si>
    <t>Причины невыполнения/ несвоевременного выполнения/ текущая стадия выполнения</t>
  </si>
  <si>
    <t>Подпрограмма 1 "Социальная поддержка граждан"</t>
  </si>
  <si>
    <t>Основное мероприятие 03. Предоставление мер социальной поддержки и субсидий по оплате жилого помещения и коммунальных услуг гражданам Российской Федерации, имеющим место жительства в Московской области</t>
  </si>
  <si>
    <t>Средства бюджета Московской области</t>
  </si>
  <si>
    <t>1.1.</t>
  </si>
  <si>
    <t>Мероприятие 03.01
Предоставление гражданам субсидий на оплату жилого помещения и коммунальных услуг</t>
  </si>
  <si>
    <t xml:space="preserve">Жилищную субсидию получили 7 436 человек, в т.ч.:
многодетные семьи - 63 чел;
одинокие матери - 78 чел;
пенсионеры - 5 780 чел;
студенты - 159 чел;
безработные - 128 чел;
иждивенцы - 720 чел;
др. категории - 508 чел.
</t>
  </si>
  <si>
    <t>1.2.</t>
  </si>
  <si>
    <t>Мероприятие 03.02
Обеспечение предоставления гражданам субсидий на оплату жилого помещения и коммунальных услуг</t>
  </si>
  <si>
    <t>Осуществлено материально-техническое обеспечение отдела жилищных субсидий (выплачена заработная плата сотрудникам, приобретены канцелярские товары, оплачены услуги ЖКХ).</t>
  </si>
  <si>
    <t>Экономия денежных средств образовалась в результате проведения конкурсных процедур.</t>
  </si>
  <si>
    <t>Основное мероприятие 10. Проведение социально значимых мероприятий</t>
  </si>
  <si>
    <t>Средства бюджета городского округа Мытищи</t>
  </si>
  <si>
    <t>Мероприятие 10.02 Проведение мероприятий, проводимых в сфере социальной защиты населения, посвященных знаменательным событиям и памятным датам, установленным в Российской Федерации и в Московской области</t>
  </si>
  <si>
    <t>В целях адресной поддержки детям-инвалидам городского округа Мытищи приобретены и выданы новогодние подарки в количестве 500 штук.</t>
  </si>
  <si>
    <t>Основное мероприятие 18. Предоставление государственных гарантий муниципальным служащим, поощрение за муниципальную службу</t>
  </si>
  <si>
    <t>3.1.</t>
  </si>
  <si>
    <t>Мероприятие 18.03 Организация выплаты пенсии за выслугу лет лицам, замещающим муниципальные должности и должности муниципальной службы, в связи с выходом на пенсию</t>
  </si>
  <si>
    <t>246 человек получили выплаты пенсии.</t>
  </si>
  <si>
    <t>Основное мероприятие 19. Дополнительные меры социальной поддержки и социальной помощи гражданам</t>
  </si>
  <si>
    <t>Финансирование в 2020 году не предусмотрено.</t>
  </si>
  <si>
    <t>4.1.</t>
  </si>
  <si>
    <t>Мероприятие 19.01 Оказание мер социальной поддержки отдельным категориям граждан</t>
  </si>
  <si>
    <t>4.1.1.</t>
  </si>
  <si>
    <t>Мероприятие 19.01.01
Оказание единовременной материальной помощи жителям городского округа Мытищи, оказавшимся в трудной жизненной и кризисной ситуациях</t>
  </si>
  <si>
    <t>Основное мероприятие 20.
Создание условий для поддержания здорового образа жизни</t>
  </si>
  <si>
    <t>5.1.</t>
  </si>
  <si>
    <t>Мероприятие 20.01
Финансирование расходов на осуществление деятельности муниципальных учреждений, оказывающих социальные услуги гражданам старшего возраста</t>
  </si>
  <si>
    <t xml:space="preserve">1 776 человек (мужчины старше 60 лет и женщины старше 55 лет) посетили занятия в учреждениях спорта, культуры, социального обслуживания, а также приняли участие в экскурсионных поездках. Большинство занятий в связи со сложной эпидемиологической ситуацией проведены в on-line формате. Это уникальная возможность для лиц старшего возраста освоить новые технологии, а так же разучить новые гимнастические упражнения, освоить необычные кулинарные рецепты, получить советы по уходу за собой, играть в интеллектуальные игры, учиться танцам, пению, рисованию, иностранным языкам и многому другому не выходя из дома. 
</t>
  </si>
  <si>
    <t>5.2.</t>
  </si>
  <si>
    <t>Мероприятие 20.04
Возмещение расходов на материально-техническое обеспечение клубов "Активное долголетие"</t>
  </si>
  <si>
    <t xml:space="preserve">Министерством социального развития МО  возмещены расходы на материально - техническое обеспечение клуба "Активное долголетие" (настольные игры и кулер для воды). </t>
  </si>
  <si>
    <t>Итого по подпрограмме 1</t>
  </si>
  <si>
    <t>Итого</t>
  </si>
  <si>
    <t>Подпрограмма 2 "Доступная среда"</t>
  </si>
  <si>
    <t>Основное мероприятие 02. Создание безбарьерной среды на объектах социальной, инженерной и транспортной инфраструктуры в Московской области</t>
  </si>
  <si>
    <t>Мероприятие 02.01 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t>
  </si>
  <si>
    <t>1.1.1.</t>
  </si>
  <si>
    <t xml:space="preserve">Мероприятие 02.01.01
Создание безбарьерной среды в учреждениях культуры </t>
  </si>
  <si>
    <t>Произведен ремонт санузлов по устройству доступной среды в библиотеке №14 д.Сгонники. Приобретено и установлено оборудование в МАУК "БИЦ" (беспроводная кнопка вызова персонала для инвалидов, комплексные тактильные таблички для кабинетов и помещений, и др.).</t>
  </si>
  <si>
    <t>1.1.2.</t>
  </si>
  <si>
    <t>Мероприятие 02.01.02
Создание безбарьерной среды на спортивных объектах</t>
  </si>
  <si>
    <t xml:space="preserve">В МАУ "Спортсооружения" и МБУ "СШОР по баскетболу" приобретено и установлено спец. оборудование для маломобильных групп населения (беспроводная система вызова помощника "Пульсар-3", стационарный пандус, антивандальное противоосколочное поворотное зеркало, сидения для душа и др.). </t>
  </si>
  <si>
    <t>1.1.3.</t>
  </si>
  <si>
    <t>Мероприятие 02.01.03
Создание безбарьерной среды в учреждениях для подростков и молодежи</t>
  </si>
  <si>
    <t>Приобретено и установлено оборудование в МБУ "Молодёжный центр "Импульс" (звуковой информатор, системы вызова 3 ед., тактильные таблицы 8 ед, резиновое покрытие для пандуса).</t>
  </si>
  <si>
    <t>1.1.4.</t>
  </si>
  <si>
    <t>Мероприятие 02.01.04
Занижение бордюрного камня при заезде с проезжей части на тротуар</t>
  </si>
  <si>
    <t>Выполнен ремонт тактильной плитки площадью 3 кв.м. по адресу: Новомытищинский пр-т, 36/7.</t>
  </si>
  <si>
    <t>1.1.5.</t>
  </si>
  <si>
    <t>Мероприятие 02.01.05
Организация парковочных мест для инвалидов</t>
  </si>
  <si>
    <t xml:space="preserve">Установлены дорожные знаки и нанесена дорожная разметка "Инвалид" на 38 парковочных местах.
</t>
  </si>
  <si>
    <t>Мероприятие 02.03. Мероприятия по созданию в дошкольных образовательных, общеобразовательных организациях, организациях дополнительного образования детей (в том числе в организациях, осуществляющих образовательную деятельность по адаптированным основным общеобразовательным программам) условий для получения детьми-инвалидами качественного образования</t>
  </si>
  <si>
    <t>1.3.</t>
  </si>
  <si>
    <t>Мероприятие 02.04. Повышение доступности объектов культуры, спорта, образования для инвалидов и маломобильных групп населения</t>
  </si>
  <si>
    <t>1.3.1.</t>
  </si>
  <si>
    <t>Мероприятие 02.04.01
Повышение доступности объектов образования</t>
  </si>
  <si>
    <t>Выполнены работы по устройству пандуса в МБДОУ №18.</t>
  </si>
  <si>
    <t>Основное мероприятие 03. Повышение доступности и качества реабилитационных услуг (развитие системы реабилитации и социальной интеграции инвалидов)</t>
  </si>
  <si>
    <t>2.1.</t>
  </si>
  <si>
    <t>Мероприятие 03.01 Обеспечение реабилитации инвалидов социально-культурными методами и методами физической культуры и спорта</t>
  </si>
  <si>
    <t>2.1.1.</t>
  </si>
  <si>
    <t>Мероприятие 03.01.01
Выездные мероприятия в специализированных учреждениях</t>
  </si>
  <si>
    <t>2.1.2.</t>
  </si>
  <si>
    <t>Мероприятие 03.01.02
Обеспечение участия спортсменов -инвалидов в межмуниципальных соревнованиях, Спартакиадах, Первенствах, Чемпионатах, Кубках Московской области и России по видам спорта</t>
  </si>
  <si>
    <t>Спортсмены - инвалиды приняли участие в Чемпионатах МО (спорт глухих): по шашкам и шахматам, настольному теннису,  футболу и пляжному волейболу; Спартакиаде инвалидов МО (спорт глухих): мини-футбол.</t>
  </si>
  <si>
    <t>2.1.3.</t>
  </si>
  <si>
    <t>Мероприятие 03.01.03
Проведение физкультурно-спортивного праздника «Шаг вперед» и соревнований по различным видам спорта для людей с ограниченными возможностями здоровья</t>
  </si>
  <si>
    <t xml:space="preserve">Приобретена наградная продукция для проведения турнира г. о. Мытищи по волейболу среди мужских команд. В октябре т. г. проведены  соревнования по футболу, количество участников 70 человек и турнир г. о. Мытищи по волейболу среди мужских команд.     </t>
  </si>
  <si>
    <t>Итого по подпрограмме 2</t>
  </si>
  <si>
    <t>Подпрограмма 3 "Развитие системы отдыха и оздоровления детей"</t>
  </si>
  <si>
    <t>Основное мероприятие 05. Мероприятия по организации отдыха детей в каникулярное время, проводимые муниципальными образованиями Московской области</t>
  </si>
  <si>
    <t>Мероприятие 05.01. Мероприятия по организации отдыха детей в каникулярное время</t>
  </si>
  <si>
    <t>Мероприятие 05.01.01. Организация питания детей в оздоровительных лагерях с дневным пребыванием, организованных на базе общеобразовательных организаций в период летних каникул</t>
  </si>
  <si>
    <t xml:space="preserve">Финансирование в 2020 году не предусмотрено. Мероприятие не проведено в связи с угрозой распространения новой коронавирусной инфекции. </t>
  </si>
  <si>
    <t>Мероприятие 05.01.02
Организация отдыха и оздоровления детей и подростков в оздоровительных учреждениях военно-патриотической направленности</t>
  </si>
  <si>
    <t>Мероприятие 05.01.03. Организация летних туристических экспедиций ДЦ «Турист»</t>
  </si>
  <si>
    <t>Мероприятие 05.02.
Обеспечение бесплатными путевками в организации отдыха и оздоровления детей, находящихся в трудной жизненной ситуации, детей-инвалидов, а также бесплатным проездом на междугородном транспорте к месту нахождения санаторно-курортной организации и организации отдыха детей и их оздоровления и обратно</t>
  </si>
  <si>
    <t>1.2.1.</t>
  </si>
  <si>
    <t>Мероприятие 05.02.01 
Обеспечение путевками отдельных категорий детей городского округа Мытищи в организации отдыха детей и их оздоровления</t>
  </si>
  <si>
    <t xml:space="preserve">16 детей, находящихся в трудной жизненной ситуации и 23 ребенка - инвалида обеспечены бесплатными путевками. 
</t>
  </si>
  <si>
    <t>1.2.2.</t>
  </si>
  <si>
    <t>Мероприятие 05.02.02. Обеспечение бесплатными путевками в организации отдыха и оздоровления детей, находящихся в трудной жизненной ситуации, детей-инвалидов, а также бесплатным проездом на междугородном транспорте к месту нахождения санаторно-курортной организации и организации отдыха детей и их оздоровления и обратно</t>
  </si>
  <si>
    <t xml:space="preserve">Бесплатными путевками обеспечены 77 детей, находящихся в трудной жизненной ситуации и 99 детей - инвалидов.
</t>
  </si>
  <si>
    <t>Мероприятие 05.03.
Компенсация стоимости путевок для детей из многодетных семей, детей-инвалидов и сопровождающего их лица, иных категорий лиц из числа детей, находящихся в трудной жизненной ситуации, 50-процентная компенсация стоимости путевок организациям и индивидуальным предпринимателям, состоящим на учете в налоговых органах Московской области</t>
  </si>
  <si>
    <t>Мероприятие 05.03.01. Частичная компенсация стоимости путевки для детей, граждан РФ, имеющих постоянное место жительства на территории городского округа Мытищи</t>
  </si>
  <si>
    <t>Выплачена частичная компенсация за 98 путевок.</t>
  </si>
  <si>
    <t>1.3.2.</t>
  </si>
  <si>
    <t>Мероприятие 05.03.02.
Компенсация стоимости путевок для детей из многодетных семей, детей-инвалидов и сопровождающего их лица, иных категорий лиц из числа детей, находящихся в трудной жизненной ситуации, 50-процентная компенсация стоимости путевок организациям и индивидуальным предпринимателям, состоящим на учете в налоговых органах Московской области</t>
  </si>
  <si>
    <t>Выплачена компенсация за 58 путевок.</t>
  </si>
  <si>
    <t>Итого по подпрограмме 3</t>
  </si>
  <si>
    <t>Подпрограмма 8 "Развитие трудовых ресурсов и охраны труда"</t>
  </si>
  <si>
    <t>Основное мероприятие 01. Профилактика производственного травматизма</t>
  </si>
  <si>
    <t>Средства  бюджета городского округа Мытищи</t>
  </si>
  <si>
    <t>Мероприятие 01.01. Мероприятия по участию в расследовании несчастных случаев с тяжелыми последствиями представителей органов местного самоуправления муниципальных образований Московской области и центральных исполнительных органов государственной власти Московской области</t>
  </si>
  <si>
    <t xml:space="preserve">Принято участие в расследовании 7 несчастных случаев, из них завершено расследование 6 несчастных случаев, 1 находится в процессе расследования и будет продолжено в 2021 году.
С целью предупреждения травматизма в организациях администрацией городского округа Мытищи систематически проводится информирование работодателей об изменениях в трудовом законодательстве, в том числе о вступлении в силу новых нормативных актов, регламентирующих правила по охране труда в организациях.
Все необходимые материалы также размещаются на официальном сайте органов местного самоуправления городского округа Мытищи в разделе "Социальное партнерство" и в подразделе "Охрана труда".
Кроме того, производится адресная рассылка методических материалов для организаций, находящихся в ведении администрации городского округа Мытищи.
</t>
  </si>
  <si>
    <t>Итого по подпрограмме 8</t>
  </si>
  <si>
    <t>Подпрограмма 9 "Развитие и поддержка социально ориентированных некоммерческих организаций"</t>
  </si>
  <si>
    <t>1. </t>
  </si>
  <si>
    <t>Основное мероприятие 01. Осуществление финансовой поддержки СО НКО</t>
  </si>
  <si>
    <t>Мероприятие 01.01. Оказание финансовой поддержки общественным объединениям инвалидов, а также территориальным подразделениям, созданным общероссийскими общественными объединениями инвалидов</t>
  </si>
  <si>
    <t>Мероприятие 01.02.
Предоставление субсидии СО НКО в сфере социальной защиты населения</t>
  </si>
  <si>
    <t>При проведении мероприятия образовалась экономия.</t>
  </si>
  <si>
    <t>1.3</t>
  </si>
  <si>
    <t>Мероприятие 01.06.
Предоставление субсидии СО НКО, реализующим основные образовательные программы начального общего, основного общего и среднего общего образования в качестве основного вида деятельности</t>
  </si>
  <si>
    <t>Основное мероприятие 02. Осуществление имущественной, информационной и консультационной поддержки СО НКО</t>
  </si>
  <si>
    <t>Мероприятие 02.01. Предоставление имущественной и консультационной поддержки СО НКО</t>
  </si>
  <si>
    <t xml:space="preserve">Предоставлено 1 953,8 кв.м муниципального имущества в виде нежилых помещений для безвозмездного пользования 13 СО НКО. Консультационная поддержка оказана 46 социально ориентированным некоммерческим организациям. 
</t>
  </si>
  <si>
    <t>2.2.</t>
  </si>
  <si>
    <t xml:space="preserve">Мероприятие 02.02. Предоставление информационной поддержки, организация и проведение конференций, совещаний, круглых столов, семинаров, тренингов, форумов, образовательных программ и других просветительских мероприятий по вопросам деятельности СО НКО </t>
  </si>
  <si>
    <t xml:space="preserve">Информационная поддержка оказывается по мере необходимости. Регулярно размещается актуальная информация для социально ориентированных некоммерческих организаций в подразделе "СО НКО" на официальном сайте администрации городского округа Мытищи. Проведено 5 мероприятий по вопросам деятельности СО НКО: семинар "Государственные меры поддержки образовательных НКО и учреждений дошкольного образования", круглый стол ведущих образовательных НКО г. о. Мытищи, семинар с образовательными учреждениями по вопросу преимущества участия в саморегулируемых организациях, семинар "Финансовая поддержка СО НКО в г. о. Мытищи - Конкурс 2020", круглый стол "СО НКО: Поддержка и взаимодействие в г. о. Мытищи", в которых принял участие 81 человек. </t>
  </si>
  <si>
    <t>Итого по подпрограмме 9</t>
  </si>
  <si>
    <t>Итого по муниципальной программе</t>
  </si>
  <si>
    <t>Годовой отчет о реализации мероприятий</t>
  </si>
  <si>
    <t>Подпрограмма 1 "Развитие отраслей сельского хозяйства и перерабатывающей промышленности"</t>
  </si>
  <si>
    <t>Основное мероприятие 10. Создание условий для развития сельскохозяйственного производства, расширения рынка сельскохозяйственной продукции, сырья и продовольствия</t>
  </si>
  <si>
    <t>Мероприятие 10.01. Развитие приоритетных отраслей АПК</t>
  </si>
  <si>
    <t>Проведена работа с руководителями сельскохозяйственных организаций о недопущении снижения поголовья животных, а также увеличения поголовья за счет приобретения племенного скота.</t>
  </si>
  <si>
    <t>Подпрограмма 2 "Развитие мелиорации земель сельскохозяйственного назначения"</t>
  </si>
  <si>
    <t xml:space="preserve">Мероприятие 3    Организация похозяйственного учета на территории городского округа Мытищи </t>
  </si>
  <si>
    <t>Заключен Муниципальный контракт на проведение похозяйственного учета на сумму 225,0 тыс.руб. ПХУ проводен с 01 по 15 июля</t>
  </si>
  <si>
    <t>Основное мероприятие 01. Предотвращение выбытия из оборота земель сельскохозяйственного назначения и развитие мелиоративных систем и гидротехнических сооружений сельскохозяйственного назначения</t>
  </si>
  <si>
    <t>Мероприятие 01.02.
Проведение мероприятий по комплексной борьбе с борщевиком Сосновского</t>
  </si>
  <si>
    <t>Обработано 514 га муниципальных земель от борщевика.</t>
  </si>
  <si>
    <t>Подпрограмма 4 "Обеспечение эпизоотического и ветеринарно-санитарного благополучия"</t>
  </si>
  <si>
    <t xml:space="preserve">Основное мероприятие 01. 
Обеспечение эпизоотического благополучия территории от заноса и распространения заразных, в том числе особо опасных болезней животных, включая африканскую чуму свиней
</t>
  </si>
  <si>
    <t>2.3.</t>
  </si>
  <si>
    <t xml:space="preserve">Мероприятие 01.01.
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
</t>
  </si>
  <si>
    <t>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t>
  </si>
  <si>
    <t>Осуществление мероприятий по снижению численности безнадзорных животных без владельцев на территории городского округа Мытищи</t>
  </si>
  <si>
    <t>По контракту на сбор и утилизацию трупов животных осуществлено кремирование 1 182 кг биологических объектов.</t>
  </si>
  <si>
    <t>Итого по подпрограмме 4</t>
  </si>
  <si>
    <t>Подпрограмма 7 "Экспорт продукции агропромышленного комплекса Московской области"</t>
  </si>
  <si>
    <t>Основное мероприятие Т2.
Федеральный проект «Экспорт продукции агропромышленного комплекса»</t>
  </si>
  <si>
    <t>Мероприятие Т2.01. 
Экспорт продукции агропромышленного комплекса</t>
  </si>
  <si>
    <t xml:space="preserve">Проведена информационная работа с предпринимателями по вопросу государственной поддержки предприятий - экспортеров. </t>
  </si>
  <si>
    <t>Итого по подпрограмме 7</t>
  </si>
  <si>
    <t>за январь - декабрь 2020 года</t>
  </si>
  <si>
    <t>Подпрограмма 1 "Охрана окружающей среды"</t>
  </si>
  <si>
    <t>Основное мероприятие 1 Проведение обследований состояния окружающей среды</t>
  </si>
  <si>
    <t xml:space="preserve">Мероприятие 1.1.
Проведение обследований состояния окружающей среды </t>
  </si>
  <si>
    <t>Организация мероприятий по охране окружающей среды в границах городского округа</t>
  </si>
  <si>
    <t>Проведение исследований атмосферного воздуха и воды</t>
  </si>
  <si>
    <t>Мероприятие 1.10. Расходы на очистку береговых зон водоемов</t>
  </si>
  <si>
    <t>Основное мероприятие 3 Вовлечение населения в экологические мероприятия</t>
  </si>
  <si>
    <t>Мероприятие 3.1.
Вовлечение населения в экологические мероприятия</t>
  </si>
  <si>
    <t>Подпрограмма 2 "Развитие водохозяйственного комплекса"</t>
  </si>
  <si>
    <t>Основное мероприятие 1 Обеспечение безопасности гидротехнических сооружений и проведение мероприятий по берегоукреплению</t>
  </si>
  <si>
    <t>Мероприятие 1.4.
Расходы на эксплуатацию гидротехнических сооружений, находящихся в собственности муниципального образования, включая разработку необходимой для эксплуатации документации</t>
  </si>
  <si>
    <t>Подпрограмма 4 "Развитие лесного хозяйства"</t>
  </si>
  <si>
    <t>Основное мероприятие 1 Осуществление отдельных полномочий в области лесных отношений</t>
  </si>
  <si>
    <t>Мероприятие 1.3.
Организация и проведение мероприятий в системе лесного хозяйства</t>
  </si>
  <si>
    <t>Мероприятие 1.4.
Организация и проведение акций по посадке леса</t>
  </si>
  <si>
    <t>Проведена акция "Наш лес. Посади свое дерево" на территории городского округа Мытищи. В связи с эпидемиологической ситуацией акция проведена без полевой кухни, атрибутики мероприятия и др.</t>
  </si>
  <si>
    <t xml:space="preserve">Годовой отчёт о реализации мероприятий </t>
  </si>
  <si>
    <t>муниципальной программы городского округа Мытищи</t>
  </si>
  <si>
    <t>"Здравоохранение"</t>
  </si>
  <si>
    <t xml:space="preserve">Степень и результаты выполнения мероприятия </t>
  </si>
  <si>
    <t>Подпрограмма 1 "Профилактика заболеваний и формирование здорового образа жизни.
Развитие первичной медико-санитарной помощи"</t>
  </si>
  <si>
    <t xml:space="preserve">Основное мероприятие 3.
Развитие первичной медико-санитарной помощи, а также системы раннего выявления заболеваний, патологических состояний и факторов риска их развития, включая проведение медицинских осмотров и диспансеризации населения.
</t>
  </si>
  <si>
    <t xml:space="preserve">Мероприятие 3.1.
Проведение профилактических медицинских осмотров и диспансеризации населения, работающего на предприятиях. 
</t>
  </si>
  <si>
    <t xml:space="preserve">Мероприятие 3.2.
Информирование застрахованных лиц о видах, качестве и об условиях предоставления им медицинской помощи медицинскими организациями
</t>
  </si>
  <si>
    <t>Количество населения, прикрепленного к медицинским организациям на территории городского округа  составляет     245121 человек.</t>
  </si>
  <si>
    <t>Подпрограмма 5 "Финансовое обеспечение системы организации медицинской помощи"</t>
  </si>
  <si>
    <t xml:space="preserve">Основное мероприятие 3.
Развитие мер социальной поддержки медицинских работников
</t>
  </si>
  <si>
    <t>Мероприятие 2. Установление медицинским и фармацевтическим работникам медицинских организаций дополнительных гарантий и мер социальной поддержки</t>
  </si>
  <si>
    <t>Благоустройство парка культуры и отдыха</t>
  </si>
  <si>
    <t>Итого по разделу 3</t>
  </si>
  <si>
    <t xml:space="preserve">Мероприятие 3.2.
Установление медицинским и фармацевтическим работникам медицинских организаций дополнительных гарантий и мер социальной поддержки
</t>
  </si>
  <si>
    <r>
      <t xml:space="preserve">Произведена компенсация аренды жилья </t>
    </r>
    <r>
      <rPr>
        <sz val="14"/>
        <rFont val="Arial"/>
        <family val="2"/>
        <charset val="204"/>
      </rPr>
      <t xml:space="preserve">27-ми </t>
    </r>
    <r>
      <rPr>
        <sz val="14"/>
        <color indexed="8"/>
        <rFont val="Arial"/>
        <family val="2"/>
        <charset val="204"/>
      </rPr>
      <t>медицинским работникам по представленным документам.</t>
    </r>
  </si>
  <si>
    <t xml:space="preserve">Мероприятие 3.3.
Обеспечение жильем нуждающихся из числа привлеченных.
</t>
  </si>
  <si>
    <t>54 медицинский работник обеспечен служебным жильем.</t>
  </si>
  <si>
    <t>Итого по подпрограмме 5</t>
  </si>
  <si>
    <t>"Культура"</t>
  </si>
  <si>
    <t>Подпрограмма 2  "Развитие музейного дела "</t>
  </si>
  <si>
    <t xml:space="preserve">Основное мероприятие 01.
Обеспечение выполнения функций муниципальных музеев 
</t>
  </si>
  <si>
    <t xml:space="preserve">Мероприятие 1.1
Расходы на обеспечение деятельности (оказание услуг) муниципальных учреждений – музеи, галереи
</t>
  </si>
  <si>
    <t>Мероприятие 1.1.1
Расходы на обеспечение деятельности (оказание услуг) МБУК «Мытищинский историко-художественный музей»</t>
  </si>
  <si>
    <t xml:space="preserve">Произведены расходы на выплату заработной платы с начислениями, оплату услуг связи и содержание имущества </t>
  </si>
  <si>
    <t>Мероприятие 1.1.2 
Расходы на обеспечение деятельности (оказание услуг) МБУК «МКГ»</t>
  </si>
  <si>
    <t>Произведены расходы на выплату заработной платы с начислениями, оплату услуг связи, чистку и замену ковровых покрытий, приобретение хозяйственных товаров.</t>
  </si>
  <si>
    <t xml:space="preserve">Мероприятие 1.2
Укрепление материально-технической базы и проведение текущего ремонта учреждений музеев, галерей
</t>
  </si>
  <si>
    <t>Мероприятие 1.2.1 
Укрепление материально-технической базы и проведение текущего ремонта МБУК «Мытищинский историко-художественный музей»</t>
  </si>
  <si>
    <t>Мероприятие 1.2.2 
Укрепление материально-технической базы и проведение текущего ремонта МБУК «МКГ»</t>
  </si>
  <si>
    <t>Произведена оплата за ремонт входной группы  с заменой дверного полотна, ремонт санузла, тамбура и помещений музея.</t>
  </si>
  <si>
    <t xml:space="preserve">Мероприятие 1.2.2 
Укрепление материально-технической базы и проведение текущего ремонта МБУК «МКГ»
</t>
  </si>
  <si>
    <t>Мероприятие будет реализовано в последующие периоды.</t>
  </si>
  <si>
    <t>Подпрограмма 3 "Развитие библиотечного дела "</t>
  </si>
  <si>
    <t xml:space="preserve">Основное мероприятие 01.
Организация библиотечного обслуживания населения муниципальными библиотеками Московской области
</t>
  </si>
  <si>
    <t xml:space="preserve">Мероприятие 1.2
Расходы на обеспечение деятельности (оказание услуг) муниципальных учреждений – библиотеки
</t>
  </si>
  <si>
    <t>Мероприятие 1.2.1 
Расходы на обеспечение деятельности (оказание услуг) МБУК «МЦБ»</t>
  </si>
  <si>
    <t xml:space="preserve">Произведены расходы на выплату заработной платы с начислениями. </t>
  </si>
  <si>
    <t>Мероприятие 1.2.2  
Расходы на обеспечение деятельности (оказание услуг) МАУК «БИЦ»</t>
  </si>
  <si>
    <t>Произведены расходы на выплату заработной платы с начислениями, сотрудникам в отпуске по уходу за ребенком до 3-х лет, оплату услуг связи и интернет, коммунальных услуг, услуг по содержанию имущества.</t>
  </si>
  <si>
    <t xml:space="preserve">Мероприятие 1.4
Укрепление материально-технической базы и проведение текущего ремонта библиотек
</t>
  </si>
  <si>
    <t xml:space="preserve">Мероприятие 1.4.1
Укрепление материально-технической базы и проведение текущего ремонта МАУК «БИЦ»
</t>
  </si>
  <si>
    <t>Проведен ремонт внутренних помещений в библиотеках "Красная горка","Ларево" и в библиотеке №14. Приобретено:  мебель, офисная техника и комплектующие к ней, звуковое оборудование, зарядные станции для мобильных устройств, оборудование с элементами декора для реализации проекта "Библиотека - современное общественное пространство".</t>
  </si>
  <si>
    <t xml:space="preserve">Мероприятие 1.5
Комплектование книжных фондов библиотек
</t>
  </si>
  <si>
    <t xml:space="preserve">Мероприятие 1.5.1
Комплектование книжного фонда МАУК «БИЦ»
</t>
  </si>
  <si>
    <t>Приобретено 4653 книги.</t>
  </si>
  <si>
    <t>Подпрограмма 4 "Развитие профессионального искусства, гастрольно-концертной и культурно-досуговой деятельности, кинематографии"</t>
  </si>
  <si>
    <t xml:space="preserve">Основное мероприятие 01.
Обеспечение функций театрально-концертных учреждений 
</t>
  </si>
  <si>
    <t xml:space="preserve">Средства федерального бюджета </t>
  </si>
  <si>
    <t xml:space="preserve">Мероприятие 1.1 
Поддержка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t>
  </si>
  <si>
    <t>Мероприятие 1.1.1   
Поддержка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(МБУК МТДК «ФЭСТ»)</t>
  </si>
  <si>
    <t>Произведена оплата за постановку спектаклей "Гамлет" и "Похищение принцессы Фефелы". Оплачены услуги композитора по созданию оригинальной музыки,  художника по костюмам,  режиссера.  Приобретены  сценические костюмы и декорации.</t>
  </si>
  <si>
    <t>Мероприятие 1.1.2 
Поддержка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(МБУК МТК «Огниво»)</t>
  </si>
  <si>
    <t>Произведена оплата за постановку спектаклей "Вещь" и "Рождественская история". Оплачены услуги композитора,  художника по костюмам,  режиссера.  Приобретены  куклы, реквизит, декорации, световое оборудование.</t>
  </si>
  <si>
    <t>Мероприятие 1.3
Расходы на обеспечение деятельности (оказание услуг) муниципальных учреждений – театрально-концертные организации</t>
  </si>
  <si>
    <t>1.2.1</t>
  </si>
  <si>
    <t>Мероприятие 1.3.1 
Расходы на обеспечение деятельности (оказание услуг) МБУК МТДК «ФЭСТ»</t>
  </si>
  <si>
    <t xml:space="preserve">Произведены расходы на выплату заработной платы с начислениями, оплату услуг связи и содержание имущества. </t>
  </si>
  <si>
    <t>1.2.2</t>
  </si>
  <si>
    <t>Мероприятие 1.3.2 
Расходы на обеспечение деятельности (оказание услуг) МБУК МТК «Огниво»</t>
  </si>
  <si>
    <t>Произведены расходы на выплату заработной платы с начислениями, оплату услуг связи и содержанию имущества.</t>
  </si>
  <si>
    <t xml:space="preserve">Мероприятие 1.4 Укрепление материально- технической базы и проведение текущего ремонта театрально-концертных организаций
</t>
  </si>
  <si>
    <t>1.3.1</t>
  </si>
  <si>
    <t>Мероприятие 1.4.1 Укрепление материально- технической базы и проведение текущего ремонта МБУК МТДК «ФЭСТ»</t>
  </si>
  <si>
    <t>1.3.2</t>
  </si>
  <si>
    <t xml:space="preserve">Мероприятие 1.4.2 
Укрепление материально- технической базы и проведение текущего ремонта МБУК МТК «Огниво»
</t>
  </si>
  <si>
    <t>1.4</t>
  </si>
  <si>
    <t>Мероприятие 1.5 
Мероприятия в сфере культуры</t>
  </si>
  <si>
    <t>1.4.1</t>
  </si>
  <si>
    <t>Мероприятие 1.5.1 
Мероприятия в сфере культуры МБУК «Мытищинский историко-художественный музей»</t>
  </si>
  <si>
    <t>Произведена оплата за инсталляции ко Дню Победы, баннеры и ростовую куклу ("75 лет Победы").</t>
  </si>
  <si>
    <t>1.4.2</t>
  </si>
  <si>
    <t>Мероприятие 1.5.2 
Мероприятия в сфере культуры МАУК «БИЦ»</t>
  </si>
  <si>
    <t>Издан альманах "Полдень" в рамках проведения мероприятия по вручению литературной премии им.Дм.Кедрина "Зодчий".</t>
  </si>
  <si>
    <t>1.4.3</t>
  </si>
  <si>
    <t>Мероприятие 1.5.3 
Мероприятия в сфере культуры МБУК МТК «Огниво»</t>
  </si>
  <si>
    <t xml:space="preserve">Произведена оплата за выступление образцового народного коллектива и показ спектакля  "Волшебная лампа" в рамках культурно-массового мероприятия "День городского округа Мытищи". Проведена торжественная церемония по вручению театральной премии им.С.Ф.Железкина. </t>
  </si>
  <si>
    <t>1.4.4</t>
  </si>
  <si>
    <t>Мероприятие 1.5.4 
Мероприятия в сфере культуры МБУК МДК «Яуза»</t>
  </si>
  <si>
    <t>Проведены праздничные культурно-массовые мероприятия: "День защитника Отечества", проводы русской зимы "Широкая масленица", "Международный женский день 8 Марта", фестиваль-конкурс хореографических коллективов "Мир танца",  "День городского округа Мытищи". Оказаны услуги по оформлению МБУК МДК "Яуза" к праздничному мероприятию "Новый год".</t>
  </si>
  <si>
    <t>1.4.5</t>
  </si>
  <si>
    <t>Мероприятие 1.5.5 
Мероприятия в сфере культуры МБУК «КИЦ «Леонидовка»</t>
  </si>
  <si>
    <t>Проведены праздничные культурно-массовые мероприятия "Масленица" и "День городского округа Мытищи", "День пожилого человека".</t>
  </si>
  <si>
    <t>1.4.6</t>
  </si>
  <si>
    <t>Мероприятие 1.5.6 
Мероприятия в сфере культуры МБУК «КДЦ «Бородино»</t>
  </si>
  <si>
    <t>Проведено праздничное культурно-массовое мероприятие "Проводы зимы".</t>
  </si>
  <si>
    <t>1.4.7</t>
  </si>
  <si>
    <t>Мероприятие 1.5.7 
Мероприятия в сфере культуры МБУК ЦКД «Марфино»</t>
  </si>
  <si>
    <t xml:space="preserve">Проведены праздничные культурно-массовые мероприятия "Широкая Масленица" и "День городского округа Мытищи". Приобретены цветы ко Дню Победы. к праздничному  мероприятию "Новый год". </t>
  </si>
  <si>
    <t>1.4.8</t>
  </si>
  <si>
    <t>Мероприятие 1.5.8 
Мероприятия в сфере культуры МАУ ЦК «Подмосковье»</t>
  </si>
  <si>
    <t>Проведены праздничные культурно-массовые мероприятия: "Фестиваль военно патриотической песни", "Забытые традиции", "Масленица", "8 Марта", "День городского округа Мытищи", "День деревень", "День поселка КВХ". Оказаны услуги по оформлению МАУ ЦК "Подмосковье" к праздничному  мероприятию "Новый год".</t>
  </si>
  <si>
    <t>1.4.9</t>
  </si>
  <si>
    <t>Мероприятие 1.5.9 
День труда</t>
  </si>
  <si>
    <t>Мероприятие проведено. Произведена оплата за наградную продукцию. Выплачены премии.  Награждены 5 трудовых династий и 25 победителей конкурса профессионального мастерства «Мытищинские мастера».</t>
  </si>
  <si>
    <t>1.4.10</t>
  </si>
  <si>
    <t>Мероприятие 1.5.10 
Мероприятия в сфере культуры МБУК «МКГ»</t>
  </si>
  <si>
    <r>
      <t xml:space="preserve">Проведена выставка, посвящённая </t>
    </r>
    <r>
      <rPr>
        <sz val="14"/>
        <rFont val="Arial"/>
        <family val="2"/>
        <charset val="204"/>
      </rPr>
      <t>Дню Победы "Победа 75"</t>
    </r>
    <r>
      <rPr>
        <sz val="14"/>
        <rFont val="Arial"/>
        <family val="2"/>
      </rPr>
      <t>. Произведена оплата за страхование музейных предметов и экспонатов.</t>
    </r>
  </si>
  <si>
    <t xml:space="preserve">Основное мероприятие 03.
Реализация отдельных функций органа местного самоуправления в сфере культуры
</t>
  </si>
  <si>
    <t xml:space="preserve">Мероприятие 3.1 
Стипендия выдающимся деятелям культуры, искусства и молодым авторам </t>
  </si>
  <si>
    <t>Вручены 7 стипендий (3 выдающимся деятелям культуры и искусства, 4 молодым авторам). Произведена оплата за цветочную и сувенирную продукцию.</t>
  </si>
  <si>
    <t xml:space="preserve">Основное мероприятие 05.       
Обеспечение функций культурно-досуговых учреждений
</t>
  </si>
  <si>
    <t>Мероприятие 5.1.
Расходы на обеспечение деятельности (оказание услуг) муниципальных учреждений – культурно-досуговые учреждения</t>
  </si>
  <si>
    <t>3.1.1.</t>
  </si>
  <si>
    <t>Мероприятие 5.1.1 
Расходы на обеспечение деятельности (оказание услуг) МБУК МДК «Яуза»</t>
  </si>
  <si>
    <t>3.1.2.</t>
  </si>
  <si>
    <t>Мероприятие 5.1.2 
Расходы на обеспечение деятельности (оказание услуг) МБУК «КИЦ «Леонидовка»</t>
  </si>
  <si>
    <t xml:space="preserve">Произведены расходы на выплату заработной платы с начислениями, оплату услуг связи и содержание имущества.  </t>
  </si>
  <si>
    <t>3.1.3.</t>
  </si>
  <si>
    <t>Мероприятие 5.1.3 
Расходы на обеспечение деятельности (оказание услуг) МБУК «КДЦ «Бородино»</t>
  </si>
  <si>
    <t>3.1.4.</t>
  </si>
  <si>
    <t>Мероприятие 5.1.4 
расходы на обеспечение деятельности (оказание услуг) МБУК ЦКД «Марфино»</t>
  </si>
  <si>
    <t>3.1.5.</t>
  </si>
  <si>
    <t xml:space="preserve">Мероприятие 5.1.5 
Расходы на обеспечение деятельности (оказание услуг) МАУ ЦК «Подмосковье» </t>
  </si>
  <si>
    <t>3.1.6.</t>
  </si>
  <si>
    <t>Мероприятие 5.1.6 
Оформление земельных участков</t>
  </si>
  <si>
    <t xml:space="preserve">Проведено межевание земельных участков ДК "Манюхинский" , ДК "Пироговский" , "Сорокинский клуб". </t>
  </si>
  <si>
    <t>3.2.</t>
  </si>
  <si>
    <t>Мероприятие 5.2 
Укрепление материально-технической базы и проведение текущего ремонта культурно-досуговых учреждений</t>
  </si>
  <si>
    <t>3.2.1.</t>
  </si>
  <si>
    <t>Мероприятие 5.2.1 
Укрепление материально-технической базы и проведение текущего ремонта МБУК МДК «Яуза»</t>
  </si>
  <si>
    <t xml:space="preserve">Произведена оплата за: ремонт полов сцены малого зала, мобильные стенды для организации выставок, подъемное устройство для лестничных маршей для инвалидов, ремонт входной группы пожарного входа № 4 с заменой дверного полотна. Приобретена компьютерная и офисная техника, реквизит для проведения праздничных уличных мероприятий, мебель для кружковых помещений, оборудования для фото и видеосъемки. </t>
  </si>
  <si>
    <t>3.2.2.</t>
  </si>
  <si>
    <t>Мероприятие 5.2.2 
Укрепление материально-технической базы и проведение текущего ремонта МБУК «КИЦ «Леонидовка»</t>
  </si>
  <si>
    <t>Произведена оплата за текущий ремонт в санузлах учреждения. Приобретено акустическое оборудование, офисная техника, сценические костюмы для вокального и танцевального  коллективов.</t>
  </si>
  <si>
    <t>3.2.3.</t>
  </si>
  <si>
    <t xml:space="preserve">Мероприятие 5.2.3 
Укрепление материально-технической базы и проведение текущего ремонта МБУК «КДЦ «Бородино»
</t>
  </si>
  <si>
    <t>Учреждение реорганизовано на основании Постановлений администрации городского округа Мытищи Московской области от 07.02.2020 №428 и от 18.05.2020 №1485 в форме присоединения к МАУ ЦК "Подмосковье".</t>
  </si>
  <si>
    <t>3.2.4.</t>
  </si>
  <si>
    <t>Мероприятие 5.2.4 
Укрепление материально-технической базы и проведение текущего ремонта МБУК ЦКД «Марфино»</t>
  </si>
  <si>
    <t>Произведена оплата за:  ремонт вентиляционной камеры здания ДК "Марфино". Приобретено: оборудование для студии танца "Драйв" (коврики гимнастические, швейная машина, компрессор для надувания шаров, портативные колонки, комплектующие для фото и видеооборудования), сценические костюмы, стройматериалы для ремонта помещений, оборудование для проекта "Активное долголетие", компьютерная и офисная техника.</t>
  </si>
  <si>
    <t>3.2.5.</t>
  </si>
  <si>
    <t>Мероприятие 5.2.5 
Укрепление материально-технической базы и проведение текущего ремонта МАУ ЦК «Подмосковье»</t>
  </si>
  <si>
    <t>Произведена оплата за ремонт: зрительного зала, помещений, холла и  санузлов в ДК "Жостовский",  системы вентиляции и теплового узла в ДК "Поведники",  балкона зрительного зала в ДК "Подмосковье". Приобретены: кресла для зрительного зала ДК "Подмосковье", стулья и световое оборудование для зрительного зала ДК "Жостовский".</t>
  </si>
  <si>
    <t xml:space="preserve">Итого по подпрограмме 4
</t>
  </si>
  <si>
    <t>Подпрограмма 5 «Укрепление материально-технической базы государственных и муниципальных учреждений культуры, образовательных организаций в сфере культуры Московской области»</t>
  </si>
  <si>
    <t xml:space="preserve">Основное мероприятие А1.
Федеральный проект «Культурная среда»
</t>
  </si>
  <si>
    <t xml:space="preserve">Мероприятие А1 01
Проведение капитального ремонта, технического переоснащения и благоустройства территорий объектов культуры, находящихся в собственности муниципальных образований Московской области
</t>
  </si>
  <si>
    <t>Городской округ Мытищи не принимает участие в федеральном проекте «Культурная среда»</t>
  </si>
  <si>
    <t xml:space="preserve">Мероприятие А1 02
Оснащение муниципальных учреждений культуры кинооборудованием
</t>
  </si>
  <si>
    <t xml:space="preserve">Мероприятие А1 03
Государственная поддержка отрасли культуры (в части обеспечения учреждений культуры специализированным автотранспортом для обслуживания населения, в том числе сельского населения)
</t>
  </si>
  <si>
    <t>1.4.</t>
  </si>
  <si>
    <t xml:space="preserve">Мероприятие А1 04
Создание модельных муниципальных библиотек
</t>
  </si>
  <si>
    <t>1.5.</t>
  </si>
  <si>
    <t xml:space="preserve">Мероприятие А1 05
Государственная поддержка отрасли культуры (в части создания и модернизации учреждений культурно-досугового типа в сельской местности)
</t>
  </si>
  <si>
    <t xml:space="preserve">Итого по подпрограмме 5
</t>
  </si>
  <si>
    <t xml:space="preserve">Подпрограмма 7 "Развитие архивного дела Московской области" </t>
  </si>
  <si>
    <t xml:space="preserve">Основное мероприятие 01.
Хранение, комплектование, учет и использование архивных документов в муниципальных архивах
</t>
  </si>
  <si>
    <t xml:space="preserve">Мероприятие 1.3.
Хранение, комплектование, учет и использование документов Архивного фонда Московской области и других архивов 
</t>
  </si>
  <si>
    <t xml:space="preserve">Основное мероприятие 02. 
Временное хранение, комплектование, учет и использование архивных документов, относящихся к собственности Московской области и временно хранящихся в муниципальных архивах
</t>
  </si>
  <si>
    <t xml:space="preserve">Мероприятие 2.1
Осуществление переданных полномочий по временному хранению, комплектованию, учету и использованию архивных документов, относящихся к собственности Московской области и временно хранящихся в муниципальных архивах 
</t>
  </si>
  <si>
    <t>Произведена выплата за январь-декабрь текущего года  заработной платы с начислениями. Оказаны услуги по переводу документов в электронный вид.</t>
  </si>
  <si>
    <t>Субсидия не была использована в полном объеме в связи с нахождением в декретном отпуске  2-х сотрудников "Архивного отдела". Денежные средства на выплату пособий по временной нетрудоспособности и материнству за 2020г. были израсходованы из средств фонда социального страхования.</t>
  </si>
  <si>
    <t>Подпрограмма 8 "Обеспечивающая подпрограмма"</t>
  </si>
  <si>
    <t xml:space="preserve">Основное мероприятие 01.
Создание условий для реализации полномочий органов местного самоуправления
</t>
  </si>
  <si>
    <t>Мероприятие 1.2. 
Мероприятия в сфере культуры</t>
  </si>
  <si>
    <t>Мероприятие 1.2.1 
Мероприятия управления культуры администрации городского округа Мытищи Московской области</t>
  </si>
  <si>
    <t xml:space="preserve">Проведены праздничные культурно-массовые мероприятия "День работника культуры", программы выходного дня (зрелищно-развлекательные услуги на танцевальной площадке "Летний театр" и на ветеранской площадке в ЦП КО "Парк Мира"), "Ночь кино". Вручено 4 литературных премии им. Дм.Кедрина "Зодчий". Произведена оплата за сувенирную, цветочную и полиграфическую продукцию в рамках мероприятия по вручению театральной премии им. С.Ф. Железина. </t>
  </si>
  <si>
    <t>"Образование"</t>
  </si>
  <si>
    <t>Выполнено по состоянию на 01.01.2021  (тыс.руб.)</t>
  </si>
  <si>
    <t>Подпрограмма 1 "Дошкольное образование"</t>
  </si>
  <si>
    <t>Основное мероприятие 01. «Проведение капитального ремонта объектов дошкольного образования»</t>
  </si>
  <si>
    <t xml:space="preserve">Мероприятие 01.03. Закупка оборудования для дошкольных образовательных организаций муниципальных образований Московской области - победителей областного конкурса на присвоение статуса Региональной инновационной площадки Московской области          </t>
  </si>
  <si>
    <t>Основное мероприятие 02. «Финансовое обеспечение реализации прав граждан на получение общедоступного и бесплатного дошкольного образования»</t>
  </si>
  <si>
    <t xml:space="preserve">Мероприятие 02.02. 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t>
  </si>
  <si>
    <t xml:space="preserve">Выплата заработной платы сотрудникам муниципальных дошкольных образовательных организаций произведена за январь-декабрь 2020 года в полном объеме. </t>
  </si>
  <si>
    <t xml:space="preserve">Мероприятие 02.03. Финансовое обеспечение получения гражданами дошкольного образования в частных дошкольных образовательных организациях в Московской области,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t>
  </si>
  <si>
    <t>Выплата заработной платы сотрудникам частных дошкольных образовательных организаций произведена за январь-декабрь 2020 года в полном объеме.</t>
  </si>
  <si>
    <t xml:space="preserve">Выплаты производятся в соответствии с документами, представленными частными детскими садами.  </t>
  </si>
  <si>
    <t xml:space="preserve">Мероприятие 02.04. Выплата компенсации родительской платы за присмотр и уход за детьми, осваивающими образовательные программы дошкольного образования в организациях Московской области, осуществляющих образовательную деятельность   </t>
  </si>
  <si>
    <t xml:space="preserve">Выплаты компенсации части родительской платы произведены по фактически представленным документам за январь-декабрь текущего года. Компенсация выплачена за 11 274 ребенка. </t>
  </si>
  <si>
    <t xml:space="preserve">Оплата за период с апреля по июнь текущего года производилась исходя из числа детей в дежурных группах (457 детей), которые работали в детских садах в связи со сложившейся эпидемиологической обстановкой. </t>
  </si>
  <si>
    <t>2.4.</t>
  </si>
  <si>
    <t>Мероприятие 02.05. Расходы на обеспечение деятельности (оказание услуг) муниципальных учреждений - дошкольные образовательные организации</t>
  </si>
  <si>
    <t>Произведена выплата за январь-декабрь текущего года  заработной платы, оплачены коммунальные услуги, техническое обслуживание имущества,  продукты питания в детских садах и прочие расходы.</t>
  </si>
  <si>
    <t>2.5.</t>
  </si>
  <si>
    <t>Мероприятие 02.06. Укрепление материально-технической базы и проведение текущего ремонта учреждений дошкольного образования</t>
  </si>
  <si>
    <t>Проведены текущие работы по ремонту дошкольных образовательных учреждений г.о. Мытищи: ремонт пищеблока в МБДОУ № 8, ремонт кровли в МБДОУ № 37, ремонт группы 3 в МБДОУ № 26. Выполнен ремонт помещений по адресу г. Мытищи, ул. Борисовка, д. 24 для новой организации дошкольного образовательного учреждения.</t>
  </si>
  <si>
    <t>2.6.</t>
  </si>
  <si>
    <t>Мероприятие 02.09. Создание и содержание дополнительных мест для детей в возрасте от 1,5 до 7 лет в организациях, осуществляющих присмотр и уход за детьми</t>
  </si>
  <si>
    <t>Основное мероприятие Р2. Федеральный проект "Содействие занятости женщин - создание условий дошкольного образования для детей в возрасте до трех лет"</t>
  </si>
  <si>
    <t>Средства федерального бюджета</t>
  </si>
  <si>
    <t>Мероприятие Р2.01. Государственная поддержка частных дошкольных образовательных организаций в Московской области с целью возмещения расходов на присмотр и уход, содержание имущества и арендную плату за использование помещений</t>
  </si>
  <si>
    <t>Произведена выплата  за январь-декабрь текущего года заработной платы, оплачены коммунальные услуги, арендная плата двум учреждениям: ЧУДО "Маленькая страна Мытищи" и АНО ДО "Детский сад "Супер Нюша".</t>
  </si>
  <si>
    <t>Оплата  произведена по фактически представленным документам АНО ДО "Детский сад "Супер Нюша".</t>
  </si>
  <si>
    <t xml:space="preserve">Мероприятие Р2.02.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 </t>
  </si>
  <si>
    <t xml:space="preserve">Заключены соглашения между управлением образования и ЧУДО "Маленькая страна Мытищи", АНО ДО "Детский сад "Супер Нюша", ИП Шульгин Р.А. на предоставление субсидии. Созданы дополнительно 100 мест на базе данных учреждений. </t>
  </si>
  <si>
    <t>Подпрограмма 2 "Общее образование"</t>
  </si>
  <si>
    <t xml:space="preserve">Основное мероприятие 01. «Финансовое обеспечение деятельности образовательных организаций»                                </t>
  </si>
  <si>
    <t>Средства федерального бюджета:</t>
  </si>
  <si>
    <t xml:space="preserve">Мероприятие 01.01. Финансовое обеспечение государственных гарантий реализации прав граждан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в Московской области, обеспечение дополнительного образования детей в муниципальных общеобразовательных организациях в Московской области,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t>
  </si>
  <si>
    <t>Средства бюджета Московской области:</t>
  </si>
  <si>
    <t>Выплата заработной платы сотрудникам муниципальных  общеобразовательных учреждений произведена за январь-декабрь 2020 года в полном объеме.</t>
  </si>
  <si>
    <t xml:space="preserve">Мероприятие 01.02. Финансовое обеспечение получения гражданами дошкольного, начального общего, основного общего, среднего общего образования в частных общеобразовательных организациях в Московской области, осуществляющих образовательную деятельность по имеющим государственную аккредитацию основным общеобразовательным программам,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t>
  </si>
  <si>
    <t>Выплата заработной платы сотрудникам частных  общеобразовательных учреждений произведена за январь-декабрь 2020 года.</t>
  </si>
  <si>
    <t xml:space="preserve">Выплаты производятся в соответствии с документами, представленными частными школами. </t>
  </si>
  <si>
    <t>Мероприятие 01.03. Расходы на обеспечение деятельности (оказание услуг) муниципальных учреждений - общеобразовательные организации</t>
  </si>
  <si>
    <t>Произведены расходы за январь-декабрь текущего года по заработной плате, коммунальным услугам,  техническому обслуживанию  имущества.</t>
  </si>
  <si>
    <t>Организация подвоза учащихся сельских школ для участия в ЕГЭ и другие мероприятия</t>
  </si>
  <si>
    <t>Организован подвоз  учащихся сельских школ для участия в ЕГЭ. Мероприятие проведено в полном объеме.</t>
  </si>
  <si>
    <t>Организация автобусных перевозок к месту учебы и обратно</t>
  </si>
  <si>
    <t>Оплата произведена за январь-декабрь текущего года.</t>
  </si>
  <si>
    <t>1.3.3.</t>
  </si>
  <si>
    <t>Организация питания обучающихся МБОУ ШОВЗ (завтрак и обед)</t>
  </si>
  <si>
    <t>Расходы произведены по фактической посещаемости учащихся за январь-декабрь 2020 года.  В связи с эпидемиологической ситуацией в апреле-мае текущего года  оплачены сухие пайки.</t>
  </si>
  <si>
    <t>1.3.4.</t>
  </si>
  <si>
    <t>Расходы на обеспечение деятельности (оказание услуг) муниципальных учреждений - общеобразовательные организации.</t>
  </si>
  <si>
    <t>Произведена выплата за январь-декабрь текущего года  заработной платы, оплачены коммунальные услуги, техническое обслуживание имущества.</t>
  </si>
  <si>
    <t>Мероприятие 01.04. Укрепление материально-технической базы и проведение текущего ремонта общеобразовательных организаций</t>
  </si>
  <si>
    <t xml:space="preserve">Проведены текущие работы по ремонту общеобразовательных учреждений г.о. Мытищи: ремонт полов в школах № 27 и № 14, ремонт спортзала в школе № 29, ремонт компьютерного класса в Гимназии №17,  здания "Мытищинского детского дома-школы музыкального воспитания" (наружные ремонтные работы). </t>
  </si>
  <si>
    <t>1.5</t>
  </si>
  <si>
    <t xml:space="preserve">Мероприятие 01.09. Ежемесячное денежное вознаграждение за классное руководство педагогическим работникам муниципальных общеобразовательных организаций (Финансовое обеспечение государственных гарантий реализации прав граждан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в Московской области, обеспечение дополнительного образования детей в муниципальных общеобразовательных организациях в Московской области,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t>
  </si>
  <si>
    <t>Произведена выплата за сентябрь-декабрь  2020 года  1231 классному руководителю.</t>
  </si>
  <si>
    <t>Денежные средства предусмотрены на оплату вознаграждения за классное руководство с 01.09.2020 г.</t>
  </si>
  <si>
    <t>1.6</t>
  </si>
  <si>
    <t>Мероприятие 01.10. Государственная поддержка частных общеобразовательных организаций в Московской области и  индивидуальных предпринимателей, осуществляющих образовательную деятельность по основным общеобразовательным программам дошкольного образования, с целью возмещения расходов на присмотр и уход, содержание имущества и арендную плату за использование помещений</t>
  </si>
  <si>
    <t>Мероприятие включено в муниципальную программу в октябре 2020 года.  В декабре принято решение об отмене проведения мероприятия Министерством образования Московской области.</t>
  </si>
  <si>
    <t xml:space="preserve">Основное мероприятие 02. «Финансовое обеспечение деятельности образовательных организаций для детей-сирот и детей, оставшихся без попечения родителей»   </t>
  </si>
  <si>
    <t xml:space="preserve">Мероприятие 02.01. Реализация мер социальной поддержки и социального обеспечения детей-сирот и детей, оставшихся без попечения родителей, лиц из их числа в муниципальных и частных организациях в Московской области для детей-сирот и детей, оставшихся без попечения родителей         </t>
  </si>
  <si>
    <t xml:space="preserve">Произведена оплата продуктов питания, одежды, обуви, средств личной гигиены, выплаты на личные расходы за январь-декабрь 2020 года. </t>
  </si>
  <si>
    <t>Произведена оплата за 2020 год по фактически представленным документам.</t>
  </si>
  <si>
    <t xml:space="preserve">Основное мероприятие 03. «Реализация федеральных государственных образовательных стандартов общего образования, в том числе мероприятий по нормативному правовому и методическому сопровождению, обновлению содержания и технологий образования»                                </t>
  </si>
  <si>
    <t xml:space="preserve">Мероприятие 03.02. 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                              </t>
  </si>
  <si>
    <t>Произведена оплата труда и  услуг мобильной связи. Приобретена компьютерная техника и офисная бумага.</t>
  </si>
  <si>
    <t xml:space="preserve">Мероприятие 03.04. 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 осуществляющих образовательную деятельность по имеющим государственную аккредитацию основным общеобразовательным программам, обучающимся по очной форме обучения                   </t>
  </si>
  <si>
    <t xml:space="preserve">Компенсация стоимости питания за январь-август текущего года произведена по фактически представленным документам. </t>
  </si>
  <si>
    <t>3.3.</t>
  </si>
  <si>
    <t xml:space="preserve">Мероприятие 03.05. Оплата расходов,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                                                         </t>
  </si>
  <si>
    <t xml:space="preserve">Компенсация проезда за январь-декабрь текущего года произведена по фактически представленным документам. </t>
  </si>
  <si>
    <t xml:space="preserve">Оплата за апрель и май не производилась, так как дети не посещали школы в связи со сложившейся эпидемиологической ситуацией. </t>
  </si>
  <si>
    <t>3.4.</t>
  </si>
  <si>
    <t>Мероприятие 03.09. 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</si>
  <si>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Произведена оплата горячего питания обучающихся  по фактической посещаемости за сентябрь - декабрь 2020 года.</t>
  </si>
  <si>
    <t xml:space="preserve">Мероприятие включено в муниципальную программу в мае 2020 года. Денежные средства предусмотрены на питание учащихся 1-4 классов с 01.09.2020 года. </t>
  </si>
  <si>
    <t>3.5.</t>
  </si>
  <si>
    <t>Мероприятие 03. 08. 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 осуществляющих образовательную деятельность по имеющим государственную аккредитацию основным общеобразовательным программам, обучающимся по очной форме обучения (за исключением обучающихся по основным общеобразовательным программам начального общего образования в муниципальных общеобразовательных организациях, кроме детей из многодетных семей)</t>
  </si>
  <si>
    <t>Произведена оплата  питания обучающихся  по фактической посещаемости за сентябрь - декабрь 2020 года.</t>
  </si>
  <si>
    <t>Мероприятие включено в муниципальную программу в мае 2020 года. Денежные средства  предусмотрены на питание учащихся с 01.09.2020 года.</t>
  </si>
  <si>
    <t>3.6.</t>
  </si>
  <si>
    <t>Мероприятие 3.10. Государственная поддержка частных общеобразовательных организаций в Московской области и  индивидуальных предпринимателей, осуществляющих образовательную деятельность по основным общеобразовательным программам дошкольного образования, с целью возмещения расходов на присмотр и уход, содержание имущества и арендную плату за использование помещений</t>
  </si>
  <si>
    <t xml:space="preserve">Основное мероприятие Е1. Федеральный проект «Современная школа»                                </t>
  </si>
  <si>
    <t xml:space="preserve">Мероприятие Е1.02. Создание центров образования цифрового и гуманитарного профилей                                                    </t>
  </si>
  <si>
    <t>4.2.</t>
  </si>
  <si>
    <t xml:space="preserve">Получено положительное заключение госэкспертизы на проектно-сметную документацию по капитальному ремонту школы №7 и школы для обучающихся с ограниченными возможностями здоровья.
Оплачены работы по разработке проектно-сметной документации и услуги по проведению экспертизы.
Оплачен аванс на технологическое присоединение для электроснабжения объекта "Школа №7".
</t>
  </si>
  <si>
    <t xml:space="preserve">Мероприятие Е1.05.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                         </t>
  </si>
  <si>
    <t xml:space="preserve">Подпрограмма 3 "Дополнительное образование, воспитание и психолого-социальное сопровождение детей" </t>
  </si>
  <si>
    <t xml:space="preserve">Основное мероприятие 03. «Финансовое  обеспечение оказания услуг (выполнения работ) организациями дополнительного образования»   </t>
  </si>
  <si>
    <t xml:space="preserve">Мероприятие 03.01. Расходы на обеспечение деятельности (оказание услуг) муниципальных учреждений - организации дополнительного образования                                                 </t>
  </si>
  <si>
    <t>Мероприятие 03.02. Укрепление материально-технической базы и проведение текущего ремонта учреждений дополнительного образования</t>
  </si>
  <si>
    <t xml:space="preserve">15 декабря 2020г. заключен муниципальный контракт на приведение нежилых помещений в нормативное состояние для организации дополнительного образования детей (детская школа искусств) по адресу: М.О., г.Мытищи, мкр.16, корп.41.1. </t>
  </si>
  <si>
    <t>Денежные средства включены в муниципальную программу в декабре 2020 года. Подрядчиком ООО "СК "Эверест" нарушен срок выполнения этапа работ в отчетном периоде.</t>
  </si>
  <si>
    <t>Основное мероприятие 06. «Обеспечение функционирования модели персонифицированного финансирования дополнительного образования детей»</t>
  </si>
  <si>
    <t>Мероприятие 06.01. Внедрение и обеспечение функционирования модели персонифицированного финансирования дополнительного образования детей</t>
  </si>
  <si>
    <t xml:space="preserve">Выдано 13944 сертификатов на персонифицированное финансирование дополнительного образования детей. </t>
  </si>
  <si>
    <t xml:space="preserve">Основное мероприятие А1. Федеральный проект «Культурная среда»                                  </t>
  </si>
  <si>
    <t xml:space="preserve">Мероприятие А1.02. Приобретение музыкальных инструментов для муниципальных организаций дополнительного образования Московской области, осуществляющих деятельность в сфере культуры                        </t>
  </si>
  <si>
    <t>Подпрограмма 5 "Обеспечивающая подпрограмма"</t>
  </si>
  <si>
    <t xml:space="preserve">Основное мероприятие 01. «Создание условий для реализации полномочий органов местного самоуправления»                                  </t>
  </si>
  <si>
    <t>Мероприятия 01.02. Обеспечение деятельности прочих учреждений образования  (межшкольные учебные комбинаты, хозяйственные эксплуатационные конторы,  методические кабинеты)</t>
  </si>
  <si>
    <t>Произведена выплата заработной платы, оплачены коммунальные услуги, техническое обслуживание имущества.</t>
  </si>
  <si>
    <t>Мероприятие 01.03. Мероприятия в сфере образования</t>
  </si>
  <si>
    <t>Расходы произведены на проведение конкурсов "Педагог года - 2020". Победителями стали: учитель года - Кривовичева Я.Д. (учитель гимназии  № 33), воспитатель года - Филиппова Л.Н. (учитель-логопед детского сада № 866), классный руководитель - Крючков И.Н. (классный руководитель школы № 28), день знаний, день учителя.</t>
  </si>
  <si>
    <t xml:space="preserve">Итого по муниципальной программе </t>
  </si>
  <si>
    <t>Управление культуры администрации городского округа Мытищи</t>
  </si>
  <si>
    <t>Средства бюджета городского округа Мытищи:</t>
  </si>
  <si>
    <t>Всего:</t>
  </si>
  <si>
    <t xml:space="preserve">"Спорт" </t>
  </si>
  <si>
    <t>Подпрограмма 1 "Развитие физической культуры и спорта"</t>
  </si>
  <si>
    <t xml:space="preserve">Основное мероприятие 01. "Обеспечение условий для развития на территории муниципального образования физической культуры, школьного спорта и массового спорта" </t>
  </si>
  <si>
    <t>Внебюджетные средства</t>
  </si>
  <si>
    <t>Мероприятие 1. Расходы на обеспечение деятельности (оказание услуг) муниципальных учреждений в области физической культуры и спорта</t>
  </si>
  <si>
    <t>1.1.1</t>
  </si>
  <si>
    <t>Обеспечение деятельности муниципального автономного учреждения "Спорт"</t>
  </si>
  <si>
    <t xml:space="preserve">Произведена  оплата труда, налогов, коммунальных услуг и других текущих платежей. </t>
  </si>
  <si>
    <t>1.1.2</t>
  </si>
  <si>
    <t>Обеспечение деятельности муниципального бюджетного учреждения "Центр физической культуры и спорта "Федоскино"</t>
  </si>
  <si>
    <t xml:space="preserve">Произведена оплата труда, налогов, коммунальных услуг и других текущих платежей.  </t>
  </si>
  <si>
    <t>1.1.3</t>
  </si>
  <si>
    <t>Обеспечение деятельности муниципального автономного учреждения "Спортсооружения"</t>
  </si>
  <si>
    <t>1.1.4</t>
  </si>
  <si>
    <t>Обеспечение деятельности муниципального автономного учреждения "Центр физической культуры и спорта "Олимпик"</t>
  </si>
  <si>
    <t xml:space="preserve">Произведена оплата труда, налогов, коммунальных услуг и других текущих платежей.   Спортсмены приняли участие в 140 мероприятиях, завоевали 60 золотых медалей и 51 бронзовую медаль.  </t>
  </si>
  <si>
    <t>Мероприятие 2. Капитальный ремонт, технической переоснащение и благоустройство территорий учреждений физической культуры и спорта</t>
  </si>
  <si>
    <t>Текущий ремонт, обустройство и  техническое переоснащение спортивных сооружений МАУ "Спортсооружения"</t>
  </si>
  <si>
    <t>Выполнены работы по ремонту спортивной площадки ул.Юбилейная - 27: укладка покрытия искусственная трава, изготовление и установка защитных ограждений,  оборудования (футбольных ворот, баскетбольных щитов, информационных щитов, урн),  малых спортивных форм, устройство дорожек с брусчатым покрытием, оборудовано освещение с установкой светодиодных прожекторов.</t>
  </si>
  <si>
    <t>Обустройство спортивного манежа по адресу: д.Беляниново, Зеленый пер., д.1</t>
  </si>
  <si>
    <t>Сделана подоснова, уложено искусственное покрытие, установлены трибуны.</t>
  </si>
  <si>
    <t>1.2.3</t>
  </si>
  <si>
    <t>Обустройство спортивной площадки c уличными тренажерами и малыми спортивными формами в д. Троице-Сельцо</t>
  </si>
  <si>
    <t>Мероприятие 3. Организация проведения официальных физкультурно-оздоровительных и спортивных мероприятий</t>
  </si>
  <si>
    <t>Проведение массовых, официальных физкультурных и спортивных мероприятий среди различных групп населения городского округа Мытищи по видам спорта в соответствии с ежегодно утвержденным календарным планом</t>
  </si>
  <si>
    <t>Проведено 23 мероприятия, самые значимые из них: Новогодний турнир г.о.  Мытищи по дзюдо "Крещение 2020"  (100 участников),  Московские областные соревнования по плаванию "Кубок Главы городского округа Мытищи" (450 участников),  Соревнования «Веселые старты» среди команд общеобразовательных учреждений г.о. Мытищи 2019-2020 учебного года (216 участников), соревнования по быстрым шахматам, посвященные Дню защитника отечества,  ХVIII турнир по футболу среди команд ветеранов городов-партнёров                                                (75 участников).</t>
  </si>
  <si>
    <t>Экономия при проведении конкурсных процедур составила 16,4 тыс.руб.</t>
  </si>
  <si>
    <t>Участие в соревнованиях различного уровня</t>
  </si>
  <si>
    <t>Проведены чемпионат и первенство Московской области по  спортивному ориентированию (приняли участие 17 человек).</t>
  </si>
  <si>
    <t>1.3.3</t>
  </si>
  <si>
    <t>Обучение физкультурно-спортивного актива</t>
  </si>
  <si>
    <t>Проведено обучение в ФГБОУ ВПО "РАНХиГС при Президенте Российской Федерации" по программе "Эффективная эксплуатация спортивных сооружений" факультета Менеджмент спортивной и туристской индустрии"   заместителя директора по АХР МАУ "Спортсооружения" Алексндрина А.Н.</t>
  </si>
  <si>
    <t>1.3.4</t>
  </si>
  <si>
    <t>Стипендия главы городского округа Мытищи</t>
  </si>
  <si>
    <t>Выплачена стипендия 139 спортсменам городского округа Мытищи за высокие достижения в спорте.</t>
  </si>
  <si>
    <t xml:space="preserve">Основное мероприятие P5. 
Федеральный проект «Спорт – норма жизни» 
</t>
  </si>
  <si>
    <t>Мероприятие Р5.1. Оснащение объектов спортивной инфраструктуры спортивно-технологический оборудованием</t>
  </si>
  <si>
    <t>Мероприятие Р5.2. Подготовка основания, приобретение и установка плоскостных спортивных сооружений в муниципальных образованиях Московской области</t>
  </si>
  <si>
    <t>Мероприятие Р5.3. Проведение капитального ремонта объектов физической культуры и спорта, находящихся в собственности муниципальных образований Московской области</t>
  </si>
  <si>
    <t>Мероприятие Р5.4. Поддержка некоммерческих организаций, не являющихся государственными (муниципальными) учреждениями, на реализацию проектов в сфере физической культуры и спорта</t>
  </si>
  <si>
    <t>Подпрограмма 3. "Подготовка спортивного резерва"</t>
  </si>
  <si>
    <t>Основное мероприятие 01. "Подготовка сборных команд"</t>
  </si>
  <si>
    <t>Мероприятие 1. Расходы на обеспечение деятельности (оказание услуг) муниципальных учреждений по подготовке спортивных команд и спортивного резерва</t>
  </si>
  <si>
    <t>Обеспечение деятельности муниципального бюджетного учреждения "Спортивная школа "Авангард"</t>
  </si>
  <si>
    <t>Спортсмены приняли участие в 127 соревнованиях, завоевали 237-золотых, 211 -серебряных, 198-бронзовых медалей.  Произведена  оплата труда, налогов, коммунальных услуг и других текущих платежей.</t>
  </si>
  <si>
    <t>Обеспечение деятельности муниципального бюджетного учреждения "Спортивная школа олимпийского резерва по баскетболу"</t>
  </si>
  <si>
    <t>Спортсмены приняли участие в 240 соревнованиях, завоевали 36-золотых, 24-серебряных, 36-бронзовых медалей. Произведена оплата труда, налогов, коммунальных услуг и других текущих платежей.</t>
  </si>
  <si>
    <t>Обеспечение деятельности муниципального бюджетного учреждения "Спортивная школа олимпийского резерва по плаванию"</t>
  </si>
  <si>
    <t>Спортсмены приняли участие в 24 мероприятиях,  завоевали 176-золотых, 136-серебряных, 144-бронзовых медалей. Произведена оплата труда, налогов, коммунальных услуг и других текущих платежей.</t>
  </si>
  <si>
    <t>Обеспечение деятельности муниципального автономного учреждения "Спортивная школа "ЦДЮС"</t>
  </si>
  <si>
    <t>Спортсмены приняли участие в 236 мероприятиях, завоевали 206-золотых, 186-серебряных, 206-бронзовых медалей. Произведена оплата труда, налогов, коммунальных услуг и других текущих платежей.</t>
  </si>
  <si>
    <t>Мероприятие 2. Обеспечение членов спортивных сборных команд Московской области спортивной экипировкой</t>
  </si>
  <si>
    <t>Произведены расходы на оплату труда и начисления на выплаты по оплате труда, оплату налогов, коммунальных услуг и других текущих платежей. Проведено 223 мероприятий, приняли участие в 165 мероприятиях. Всего завоевали: 35-золотых, 4 - серебряных, 14 бронзовых медалей.</t>
  </si>
  <si>
    <t>-</t>
  </si>
  <si>
    <t xml:space="preserve">1.2 </t>
  </si>
  <si>
    <t xml:space="preserve">Мероприятие 1.2
Обеспечение членов спортивных сборных команд Московской области спортивной экипировкой
</t>
  </si>
  <si>
    <t>Основное мероприятие Р5. Федеральный проект "Спорт-норма жизни"</t>
  </si>
  <si>
    <t>Мероприятие Р5.1. Приобретение спортивного оборудования и инвентаря для приведения организаций спортивной подготовки в нормативное состояние</t>
  </si>
  <si>
    <t>В 2020 году финансирование не предусмотрено.</t>
  </si>
  <si>
    <t xml:space="preserve">Мероприятие P5.1.
Приобретение спортивного оборудования и инвентаря для приведения организаций спортивной подготовки в нормативное состояние
</t>
  </si>
  <si>
    <t>Мероприятие Р5.2. Обеспечение уровня финансирования организаций, осуществляющих спортивную подготовку в соответствии с требованиями федеральных стандартов спортивной подготовки</t>
  </si>
  <si>
    <t>Произведена поставка гимнастической скамьи, секундомеров, снаряжения для водного спорта, цифрового термометра для воды, медицинских электронных весов, костюмов, гидрокостюмов и профессиональных очков для плавания.</t>
  </si>
  <si>
    <t>"Архитектура и градостроительство"</t>
  </si>
  <si>
    <t>1</t>
  </si>
  <si>
    <t>Подпрограмма 1 "Разработка Генерального плана развития городского округа"</t>
  </si>
  <si>
    <t>Основное мероприятие 1. Разработка и внесение изменений в документы территориального планирования муниципальных образований Московской области</t>
  </si>
  <si>
    <t>Проведение  публичных слушаний/общественных обсуждений по проекту генерального плана городского округа (проекту внесения изменений в генеральный план городского округа)</t>
  </si>
  <si>
    <t xml:space="preserve">В пределах средств, предусмотренных на основную деятельность исполнителя. </t>
  </si>
  <si>
    <t xml:space="preserve">Выполнение мероприятия 
планируется в 2021 году </t>
  </si>
  <si>
    <t>Обеспечение рассмотрения представительными органами местного самоуправления муниципального образования Московской области проекта генерального плана городского округа 
(проекта внесения изменений в генеральный план городского округа)</t>
  </si>
  <si>
    <t xml:space="preserve">Основное мероприятие 2. 
Разработка и внесение изменений в документы территориального планирования муниципальных образований Московской области 
</t>
  </si>
  <si>
    <t xml:space="preserve">Средства бюджета Московской области </t>
  </si>
  <si>
    <t xml:space="preserve">Средства бюджета городского округа </t>
  </si>
  <si>
    <t>Внебюджетные источники</t>
  </si>
  <si>
    <t xml:space="preserve">Мероприятие 1.
Проведение публичных слушаний/общественных обсуждений по проекту генерального плана городского округа (внесение изменений в генеральный план городского округа)
</t>
  </si>
  <si>
    <t xml:space="preserve">Мероприятие 2. 
Обеспечение рассмотрения представительными органами  местного самоуправления муниципального образования Московской области проекта генерального плана городского округа (внесение изменений в генеральный план городского округа)
</t>
  </si>
  <si>
    <t>2</t>
  </si>
  <si>
    <t xml:space="preserve">Основное мероприятие 3. 
Разработка и внесение изменений в документы градостроительного зонирования муниципальных образований Московской области 
</t>
  </si>
  <si>
    <t xml:space="preserve">Мероприятие 1. 
Обеспечение проведения публичных  слушаний/ общественных обсуждений по проекту Правил землепользования и застройки городского округа (внесение изменений в Правила землепользования и застройки городского округа)
</t>
  </si>
  <si>
    <t xml:space="preserve">Мероприятие 2. 
Обеспечение рассмотрения представительными органами местного самоуправления муниципального образования Московской области  проекта Правил землепользования и застройки городского округа (внесение изменений в Правила землепользования и застройки городского округа)
</t>
  </si>
  <si>
    <t>Внесение изменений в правила землепользования и застройки территории  (части территории)  городского округа Мытищи, утверждены решением Совета депутатов городского округа Мытищи от 17.12.2020 №20/3</t>
  </si>
  <si>
    <t>3</t>
  </si>
  <si>
    <t>Основное мероприятие 4. Обеспечение разработки и внесение изменений в нормативы градостроительного проектирования городского округа</t>
  </si>
  <si>
    <t xml:space="preserve">Мероприятие 1. Разработка 
и внесение изменений
в нормативы градостроительного проектирования городского округа
</t>
  </si>
  <si>
    <t>Мероприятие 2. Обеспечение рассмотрения представительными органами местного самоуправления муниципального образования Московской области  проекта нормативов градостроительного проектирования  городского округа (внесение изменений в нормативы градостроительного проектирования)</t>
  </si>
  <si>
    <t>Подпрограмма  2 "Реализация политики пространственного развития городского округа"</t>
  </si>
  <si>
    <t>Основное мероприятие 3. Финансовое обеспечение выполнения отдельных государственных полномочий в сфере архитектуры и градостроительства, переданных органами местного самоуправления муниципальных образований Московской области</t>
  </si>
  <si>
    <t xml:space="preserve">Осуществление отдельных государственных полномочий в части присвоения адресов объектам адресации, изменения и аннулирования адресов, присвоения наименований элементам улично-дорожной сети (за исключением автомобильных дорог федерального значения, автомобильных дорог регионального или межмуниципального значения, местного значения  муниципального района, наименований элементам планировочной структуры, изменения, аннулирования таких наименований, согласования переустройства и перепланировки помещений в многоквартирном доме </t>
  </si>
  <si>
    <t>Заключено Соглашение №36 между главным распорядителем средств бюджета Московской области и администрацией г.о. Мытищи о предоставлении субсидий.  Денежные средства по соглашению предоставлены и осуществлена оплата труда сотрудников, принимающих участие в выполнении   отдельных полномочий по данному направлению.</t>
  </si>
  <si>
    <t>Основное мероприятие 4. Обеспечение мер по  ликвидации  самовольных, недостроенных и аварийных объектов  на территории муниципального образования Московской области</t>
  </si>
  <si>
    <t>Ликвидация  самовольных, недостроенных и аварийных объектов  на территории муниципального образования Московской области</t>
  </si>
  <si>
    <t>Cнесен 1 объект самовольного строительства за счет средств бюджета городского округа Мытищи</t>
  </si>
  <si>
    <t>Итого по подпрограмме 2.</t>
  </si>
  <si>
    <t>Подпрограмма 4 "Обеспечивающая подпрограмма"</t>
  </si>
  <si>
    <t xml:space="preserve">Основное мероприятие 1. Создание условий для реализации полномочий органов местного самоуправления </t>
  </si>
  <si>
    <t xml:space="preserve"> Мероприятие 1.1 Обеспечение деятельности органов местного самоуправления муниципального образования Московской области»</t>
  </si>
  <si>
    <t xml:space="preserve">Демонтаж выявленных некондиционных объектов и  рекламно-информационного оформления на территории городского округа </t>
  </si>
  <si>
    <t>Проведен аукцион в электронной форме 25.06.2020. Заключен муниципальный контракт №07102001-МК от 10.07.2020  на оказание услуг по демонтажу незаконно установленных объектов рекламно-информационного оформления. Демонтировано 454 объекта.</t>
  </si>
  <si>
    <t xml:space="preserve"> Мероприятие 1.2 Расходы на обеспечение деятельности (оказание услуг) в сфере архитектуры и градостроительства</t>
  </si>
  <si>
    <t>Автоматизация обеспечения градостроительной деятельности</t>
  </si>
  <si>
    <t xml:space="preserve">Проведена закупка компьютерной техники в целях обеспечения автоматизации  градостроительной деятельности.
</t>
  </si>
  <si>
    <t xml:space="preserve"> "Строительство объектов социальной инфраструктуры"</t>
  </si>
  <si>
    <t>Подпрограмма 3 "Строительство (реконструкция) объектов образования"</t>
  </si>
  <si>
    <t>Основное мероприятие 1. Организация строительства (реконструкции) объектов дошкольного образования</t>
  </si>
  <si>
    <t>Мероприятие 01.01. Проектирование и строительство дошкольных образовательных организаций</t>
  </si>
  <si>
    <t>Ведутся проектно-изыскательские работы по строительству детского сада в мкр.25А.</t>
  </si>
  <si>
    <t>Мероприятие 01.02. Проектирование и строительство дошкольных образовательных организаций в целях синхронизации с жилой застройкой</t>
  </si>
  <si>
    <t>Основное мероприятие 02. Организация строительства (реконструкции) объектов общего образования</t>
  </si>
  <si>
    <t>Мероприятие 02.02. Строительство (реконструкция) объектов общего образования за счет средств бюджетов муниципальных образований Московской области</t>
  </si>
  <si>
    <t>Основное мероприятие 05. Организация строительства (реконструкции) объектов дошкольного образования за счет внебюджетных источников</t>
  </si>
  <si>
    <t>Мероприятие 05.01. Строительство  (реконструкция) объектов дошкольного образования за счет внебюджетных источников</t>
  </si>
  <si>
    <t>Застройщиком "КомфортИнвест" ведется строительство д/с на 225 мест в д.Пирогово. Процент готовности - 72%.</t>
  </si>
  <si>
    <t>Строительство детского сада на 100 мест в пос. Мебельной фабрики приостановлено до 01.01.2021 по решению застройщика ООО "СГ "Альянс"</t>
  </si>
  <si>
    <t>Основное мероприятие 06. Организация строительства (реконструкции) объектов общего образования за счет внебюджетных источников</t>
  </si>
  <si>
    <t>Мероприятие 06.01. Строительство (реконструкция) объектов общего образования за счет внебюджетных источников</t>
  </si>
  <si>
    <t xml:space="preserve">Выполнены проектно-изыскательские работы по строительству общеобразовательной школы на 1100 мест в мкр. 2,3 г.Мытищи (застройщик "Стройтэкс").
Застройщиком ООО "СЗ "СФД" ведется строительство школы на 600 мест в д.Болтино (процент готовности - 65%). </t>
  </si>
  <si>
    <t xml:space="preserve">Сроки строительства школы на 1100 мест в мкр. 2,3 г.Мытищи по мировому соглашению 2021-2022 годы. (Денежные средства должны быть скорректированы по решению застройщика). </t>
  </si>
  <si>
    <t>Основное мероприятие Е1. "Федеральный проект "Современная школа"</t>
  </si>
  <si>
    <t>Мероприятие Е1.02. Капитальные вложения в объекты общего образования</t>
  </si>
  <si>
    <t>Мероприятие Е1.03. Капитальные вложения в общеобразовательные организации в целях обеспечения односменного режима обучения</t>
  </si>
  <si>
    <t>Завершено строительство школы на 1100 мест в мкр.25 г. Мытищи.  Объект введен в эксплуатацию, разрешение на ввод от 25.08.2020.</t>
  </si>
  <si>
    <t>Подпрограмма 5 "Строительство (реконструкция) объектов физической культуры и спорта"</t>
  </si>
  <si>
    <t xml:space="preserve">Основное мероприятие 01.
Организация строительства (реконструкции) объектов физической культуры и спорта
</t>
  </si>
  <si>
    <t xml:space="preserve">Мероприятие 01.02.
Строительство (реконструкция) объектов физической культуры и спорта за счет средств бюджетов муниципальных образований Московской области
</t>
  </si>
  <si>
    <t>По объекту "Футбольное тренировочное поле с искусственным газонным покрытием, вспомогательными помещениями и трибунами" в мкр.25  выполнены работы по устройству монолитной ж/б подпорной стенки - 33,72 м3, устройству фасада - 1258,28 м2, устройству подшивки свесов - 224,67 м2, монтажу дверных блоков - 33,93 м2, устройству парапетных крышек - 205,41 м2, покрытий из керамогрнатиных плит - 767 м2, монтаж молниезащиты - 1 компл., прокладка наружных кабельных линий - 745 м.</t>
  </si>
  <si>
    <t>Уточнены объемы работ в ходе их выполнения. Денежная экономия составила 1922,97 тыс.руб.</t>
  </si>
  <si>
    <t xml:space="preserve"> "Жилище" </t>
  </si>
  <si>
    <t>Подпрограмма 1 "Комплексное освоение земельных участков в целях жилищного строительства и развитие застроенных территорий"</t>
  </si>
  <si>
    <t xml:space="preserve">Основное мероприятие 01.
Создание условий для развития рынка доступного жилья, развитие жилищного строительства
</t>
  </si>
  <si>
    <t xml:space="preserve">Мероприятие.
Организация строительства
</t>
  </si>
  <si>
    <t>Населением, за счет собственных (привлеченных) средств, построенно 88,6 тыс. кв.м. индивидуального жилья,  общей площадью 28,4 Га.</t>
  </si>
  <si>
    <t>Мероприятие.
Обеспечение проживающих в городском округе и нуждающихся в жилых помещениях малоимущих граждан жилыми помещениями</t>
  </si>
  <si>
    <t>Основное мероприятие 04.
Обеспечение прав пострадавших граждан-соинвесторов</t>
  </si>
  <si>
    <t>Мероприятие.
Направленные на достижение показателей (без финансирования)</t>
  </si>
  <si>
    <t xml:space="preserve">Основное мероприятие 07.
Финансовое обеспечение выполнения отдельных государственных полномочий в сфере жилищной политики, переданных органам местного самоуправления
</t>
  </si>
  <si>
    <t xml:space="preserve">Мероприятие.
Осуществление отдельных государственных полномочий в части подготовки и направления уведомлений о соответствии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уведомлений о соответствии (несоответствии)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
</t>
  </si>
  <si>
    <t>Подпрограмма 2 "Обеспечение жильём молодых семей"</t>
  </si>
  <si>
    <t>Средства бюджета МО</t>
  </si>
  <si>
    <t xml:space="preserve">Мероприятие 1.
Реализация мероприятий по обеспечению жильём молодых семей
</t>
  </si>
  <si>
    <t>Подпрограмма 3 "Обеспечение жильём детей-сирот и детей, оставшихся без попечения родителей, лиц из числа детей-сирот и детей, оставшихся без попечения родителей"</t>
  </si>
  <si>
    <t xml:space="preserve">Основное мероприятие 01. 
Оказание государственной поддержки в решении жилищной проблемы детей-сирот и детей, оставшихся без попечения родителей, лиц из числа детей-сирот и детей, оставшихся без попечения родителей
</t>
  </si>
  <si>
    <t>1.,1</t>
  </si>
  <si>
    <t>Мероприятие.
Предоставление жилых помещений детям-сиротам и детям, оставшимся без попечения родителей, лицам из числа детей-сирот и детей, оставшихся без попечения родителей по договорам найма специализированных жилых помещений</t>
  </si>
  <si>
    <t>В 2020 году приобретено семь квартир для обеспечения детей-сирот по договорам найма специализированных жилых помещений. 
Семь квартир по договорам найма специализированных жилых помещений предоставлены детям-сиротам, а именно: пять квартир 04.09.2020; 
одна квартира 23.10.2020; одна квартира 07.12.2020.</t>
  </si>
  <si>
    <t xml:space="preserve">Экономия средств бюджета Московской области составила 57,7 тыс.руб.    </t>
  </si>
  <si>
    <t>Подпрограмма 4 "Социальная ипотека"</t>
  </si>
  <si>
    <t>Основное мероприятие 01. 
I этап реализации подпрограммы 4. Компенсация оплаты основного долга по ипотечному жилищному кредиту</t>
  </si>
  <si>
    <t>Мероприятие.
Компенсация оплаты основного долга по ипотечному жилищному кредиту</t>
  </si>
  <si>
    <t>Подпрограмма 7 "Улучшение жилищных условий отдельных категорий многодетных семей"</t>
  </si>
  <si>
    <t>Основное мероприятие 01. 
Предоставление многодетным семьям жилищных субсидий на приобретение жилого помещения или строительство индивидуального жилого дома</t>
  </si>
  <si>
    <t>Мероприятие.
Реализация мероприятий по улучшению жилищных условий многодетных семей</t>
  </si>
  <si>
    <t>Итого по  подпрограмме 7</t>
  </si>
  <si>
    <t>Подпрограмма 8 "Обеспечение жильём отдельных категорий граждан, установленных федеральным законодательством"</t>
  </si>
  <si>
    <t>Основное мероприятие 01. 
Оказание государственной поддержки по обеспечению жильём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жильём ветеранов Великой Отечественной войны 1941-1945 годов.</t>
  </si>
  <si>
    <t>Мероприятие 1.1
Осуществление полномочий по обеспечению жильём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жильём ветеранов Великой Отечественной войны 1941 – 1945 годов»</t>
  </si>
  <si>
    <t>Основное мероприятие 02. 
Оказание государственной поддержки по обеспечению жильём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</si>
  <si>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Мероприятие 2.1
Осуществление полномочий по обеспечению жильём отдельных категорий граждан, установленных Федеральным законом от 12 января 1995 года № 5-ФЗ «О ветеранах»</t>
  </si>
  <si>
    <t>Мероприятие 2.2
Осуществление полномочий по обеспечению жильём отдельных категорий граждан, установленных Федеральным законом от 24 ноября 1995 года № 181-ФЗ «О социальной защите инвалидов в Российской Федерации»</t>
  </si>
  <si>
    <t>Основное мероприятие 03.
Оказание государственной поддержки по обеспечению жильём граждан, уволенных с военной службы, и приравненных к ним лиц в соответствии с Федеральным законом от 8 декабря 2010 года  № 342-ФЗ «О внесении изменений в Федеральный закон «О статусе военнослужащих» и об обеспечении жилыми помещениями некоторых категорий граждан»</t>
  </si>
  <si>
    <t xml:space="preserve">"Развитие инженерной инфраструктуры и энергоэффективности" </t>
  </si>
  <si>
    <t>Объем финансирования на 2020 (тыс.руб.)</t>
  </si>
  <si>
    <t>Подпрограмма 1 "Чистая вода"</t>
  </si>
  <si>
    <t>Основное мероприятие 02. Строительство, реконструкция  капитальный ремонт, приобретение, монтаж и ввод в эксплуатацию объектов водоснабжения на территории муниципальных образований Московской области</t>
  </si>
  <si>
    <t>Мероприятие 2     
Капитальный ремонт, приобретение, монтаж и ввод в эксплуатацию объектов водоснабжения</t>
  </si>
  <si>
    <t>Выполнены аварийные работы на инженерных сетях ХВС около д. 91, д. 106, д. 112 по
 ул. Центральная 
д. Жостово.</t>
  </si>
  <si>
    <t>Подпрограмма 2 "Система водоотведения"</t>
  </si>
  <si>
    <t xml:space="preserve">Основное мероприятие 01.           Строительство, реконструкция (модернизация), капитальный ремонт, приобретение, монтаж и ввод в эксплуатацию объектов </t>
  </si>
  <si>
    <t>очистки сточных вод на территории муниципальных образований Московской области</t>
  </si>
  <si>
    <t>Мероприятие 1                                 Организация в границах городского округа водоотведения</t>
  </si>
  <si>
    <t>Перекладка сети канализации к МБДОУ №52 "Березка" в пос.Здравница</t>
  </si>
  <si>
    <t>Выполнены работы: по укладке внутренних трубопроводов канализации Ду=110мм - 29 м., замена конструкции пола
- 12 м2., по укладке наружных трубопроводов канализации Ду=150 мм - 13,4 м, восстановлению асфальтобетонного покрытия проезжей части - 61 м2.</t>
  </si>
  <si>
    <t>183,85 т.р. -высвобожденные средства  при расторжении контрактов.</t>
  </si>
  <si>
    <t>Мероприятие 2                              Строительство и реконструкция объектов очистки сточных вод</t>
  </si>
  <si>
    <t>Реконструкция комплекса очистных сооружений канализации производительностью 5000 м3/сут  с увеличением производительности до 8500 м3/сут в мкр. Пироговский по адресу: Московская область, г.о. Мытищи, мкр. Пироговский, ул.Пролетарская, владение 4В</t>
  </si>
  <si>
    <t>Выполнено: Демонтажные работы: разборка покрытий асфальтобетонных - 20 м3, разборка оснований щебеночных - 40 м3, 
демонтаж здания биофильтров - 1 шт.
Здание механической очистки: устройство монолитного фундамента - 176 м3, кладка кирпичных стен - 11,79 м3,
  монтаж:
- 21,0485 т. 
металлоконструкций каркаса;
- 3,6863 т.
 металлоконструкций
 площадок;
- 547 м2 фасада;
- 363 м2 кровли;</t>
  </si>
  <si>
    <t>- 233,24 т.р. экономия при проведении конкурсных процедур;
- 1 т.р. экономия по фактически выполненным работам</t>
  </si>
  <si>
    <t>Наружные сети канализации: прокладка труб Ду=400мм - 439 м, Ду=500мм - 10 м, Ду=200мм - 306 м, устройство колодцев - 8,632 м3
Наружные сети ливневой канализации: прокладка труб Ду=200мм - 109 м, 
устройство колодцев - 2,046 м3.
Наружные сети теплоснабжения: прокладка труб Ду=50мм - 155 м.
Наружные сети водоснабжения: прокладка труб Ду=50мм - 6 м, Ду=63мм - 84 м, Ду=110мм - 80 м, устройство колодцев - 4,785 м3.</t>
  </si>
  <si>
    <t xml:space="preserve">- 139,34, т.р. экономия при проведении конкурсных процедур;
- 0,6 т.р. экономия по фактически выполненным работам. </t>
  </si>
  <si>
    <t>Подпрограмма 3 "Создание условий для обеспечения качественными коммунальными услугами"</t>
  </si>
  <si>
    <t>Основное мероприятие 05 
Мониторинг разработки и утверждения схем водоснабжения и водоотведения, теплоснабжения, а также программ комплексного развития систем коммунальной инфраструктуры городских округов</t>
  </si>
  <si>
    <t xml:space="preserve">Мероприятие 1                          Утверждение схем теплоснабжения городских округов 
(актуализированных схем теплоснабжения городских округов)
</t>
  </si>
  <si>
    <t>Утверждена схема теплоснабжения г.о. Мытищи Распоряжением Министерства энергетики МО от 25.11.2020 
№346-Р.</t>
  </si>
  <si>
    <t xml:space="preserve">Мероприятие 2                          Утверждение схем водоснабжения и водоотведения городских округов (актуализированных схем водоснабжения и водоотведения городских округов)                     </t>
  </si>
  <si>
    <t>Утверждена схема водоснабжения и водоотведения г.о. Мытищи Распоряжением Министерства энергетики МО от 29.10.2020 №253-Р.</t>
  </si>
  <si>
    <t>Мероприятие 3                       Утверждение программ комплексного развития систем коммунальной инфраструктуры городских округов</t>
  </si>
  <si>
    <t>Программа комплексного развития систем коммунальной инфраструктуры г.о. Мытищи проходит экспертизу в контрольно-надзорных органах.</t>
  </si>
  <si>
    <t>Подпрограмма 4 "Энергосбережение и повышение энергетической эффективности"</t>
  </si>
  <si>
    <t>Основное мероприятие 01.Повышение энергетической эффективности муниципальных учреждений Московской области</t>
  </si>
  <si>
    <t>Мероприятие 1 
Установка (модернизация) ИТП с установкой теплообменника отопления и аппаратуры управления отоплением</t>
  </si>
  <si>
    <t>Индивидуальный тепловой пункт  в Проведнековской школе  по адресу: г.о. Мытищи, пос. Поведники, д. 1а.</t>
  </si>
  <si>
    <t>Экономия 249,66 тыс.руб.по фактически выполненным объемам работам.</t>
  </si>
  <si>
    <t>Мероприятие 10    
Установка, замена, поверка приборов учёта энергетических ресурсов на объектах бюджетной сферы</t>
  </si>
  <si>
    <t xml:space="preserve">Произведена замена, поверка 158 шт. приборов учета энергетических ресурсов в муниципальных учреждениях, из них: ЭЭ - 7 шт., ТЭ - 87 шт., ХВС -  50 шт., ГВС - 11 шт., газ - 3 шт. </t>
  </si>
  <si>
    <t>Основное мероприятие 02.               Организация учёта энергоресурсов в жилищном фонде</t>
  </si>
  <si>
    <t>Мероприятие 1.   Установка, замена, поверка общедомовых приборов учёта энергетических ресурсов в многоквартирных домах</t>
  </si>
  <si>
    <t>Произведена замена, поверка 130 шт. общедомовых приборов учета энергетических  ресурсов в МКД, из них: ТЭ - 83 шт., ГВС - 47 шт.</t>
  </si>
  <si>
    <t>Основное мероприятие 03. Повышение энергетической эффективности многоквартирных домов</t>
  </si>
  <si>
    <t>Мероприятие 1  
Организация работы с УК по подаче заявлений в ГУ МО "Государственная жилищная инспекция Московской области</t>
  </si>
  <si>
    <t xml:space="preserve">Управляющими организациями подано 59 заявлений в ГУ Московской области "Государственная жилищная инспекция" о присвоении класса энергоэффективности многоквартирным домам.   </t>
  </si>
  <si>
    <t>Основное мероприятие 01. Создание условий для реализации полномочий органов местного самоуправления</t>
  </si>
  <si>
    <t>Мероприятие 1.      
Создание административных комиссий, уполномоченных рассматривать дела об административных правонарушениях в сфере благоустройства</t>
  </si>
  <si>
    <t>Выплачена заработная плата сотрудникам.</t>
  </si>
  <si>
    <t>Мероприятие 2.       
Расходы на обеспечение деятельности (оказание услуг) муниципальных учреждений в сфере жилищно-коммунального хозяйства</t>
  </si>
  <si>
    <t>Обработано 29146 обращений от граждан, диспетчерских и дежурных служб ЖКХ и ресурсоснабжающих организаций об аварийных ситуациях, нарушающих  бесперебойное обеспечение условий жизнедеятельности населения.</t>
  </si>
  <si>
    <t>Мероприятие 4. Организация в границах городского округа электро-, тепло-, газо- и водоснабжения населения, водоотведения, снабжения населения топливом</t>
  </si>
  <si>
    <t>Содержание и ремонт  колодцев</t>
  </si>
  <si>
    <t xml:space="preserve">Выполнены работы по:
- содержанию 189 
колодцев;
- проведены 
исследования проб воды;
- ремонт 2 колодцев; 
- отчистка и дезинфекция;
- уборка снега;
- окос прилегающей территории;
- текущий ремонт;
- замена неисправных насосов. 
</t>
  </si>
  <si>
    <t>Годовой отчёт о реализации мероприятий</t>
  </si>
  <si>
    <t xml:space="preserve">"Развитие и функционирование дорожно-транспортного комплекса" </t>
  </si>
  <si>
    <t>Выполнено по состоянию на 01.01.2021 г. (тыс.руб.)</t>
  </si>
  <si>
    <t>Подпрограмма 1 "Пассажирский транспорт общего пользования"</t>
  </si>
  <si>
    <t>Основное мероприятие 2. 
Организация транспортного обслуживания населения по муниципальным маршрутам регулярных перевозок по регулируемым тарифам в соответствии с муниципальными контрактами и договорами на выполнение работ по перевозке пассажиров</t>
  </si>
  <si>
    <t>Услуги оказаны 80 транспортными средствами по 15 муниципальным маршрутам согласно расписанию движения и в соответствии с утвержденными параметрами перевозок. Выполнено 4 994,64 тыс. километров пробега,  перевезено 7 805,1 тыс. пассажиров.</t>
  </si>
  <si>
    <t>Мероприятие 3
Создание условий для предоставления транспортных услуг населению и организация транспортного обслуживания населения в границах городского округа (в части автомобильного транс-порта)</t>
  </si>
  <si>
    <t>Транспортное обслуживание мероприятий</t>
  </si>
  <si>
    <t>Перевозки осуществлялись в соответствии с муниципальными контрактами, заключенными с ООО "Автобат МО", ООО "Лидер Групп". Транспорт выделялся на 20 мероприятий, выполнено 
4 288 час., перевезено 
29 772 чел.</t>
  </si>
  <si>
    <t>Закупка нового подвижного состава</t>
  </si>
  <si>
    <t>Ремонт и модернизация оборудования, включая закупку нового оборудования</t>
  </si>
  <si>
    <t>1.2.4</t>
  </si>
  <si>
    <t>Установка системы ГЛОНАСС</t>
  </si>
  <si>
    <t>Подпрограмма 2 "Дороги Подмосковья"</t>
  </si>
  <si>
    <t>Основное мероприятие 5. 
Ремонт, капитальный ремонт сети автомобильных дорог, мостов и путепроводов местного значения</t>
  </si>
  <si>
    <t>Мероприятие 1 
Софинансирование работ по капитальному ремонту и ремонту автомобильных дорог общего пользования местного значения (список №1)</t>
  </si>
  <si>
    <t>Выполнен ремонт 90296,1 кв.м покрытия на 52 объектах.</t>
  </si>
  <si>
    <t>Мероприятие 2
Финансирование работ по капитальному ремонту и ремонту автомобильных дорог общего пользования местного значения за счет средств местного бюджета</t>
  </si>
  <si>
    <t>Итого Средства бюджета городского округа Мытищи</t>
  </si>
  <si>
    <t>Ремонт дорог на территории городского округа Мытищи (список №1)</t>
  </si>
  <si>
    <t>Ремонт тротуаров на территории городского округа Мытищи (список №7)</t>
  </si>
  <si>
    <t>Выполнен ремонт тротуара площадью 145,2 кв.м по адресу: п. Вешки, ул. Заводская.</t>
  </si>
  <si>
    <t>Мероприятие 5
Дорожная деятельность в отношении автомобильных дорог местного значения в границах городского округа</t>
  </si>
  <si>
    <t>Содержание объектов дорожно-мостового хозяйства на территории городского округа Мытищи</t>
  </si>
  <si>
    <t>Организованы работы по содержанию: 
- 2 666,2 тыс.
кв. м проезжей части дорог; 
- 331,9 тыс. 
кв. м тротуаров.</t>
  </si>
  <si>
    <t>Текущий ремонт дорог, мостов, тротуаров, в т.ч. ямочный ремонт, содержание и ремонт светофорных объектов и дорожных знаков, разметка дорог, покраска бортового камня, металлических ограждений</t>
  </si>
  <si>
    <t>Экономия 196 тыс. руб. по фактически  выполненным работам.</t>
  </si>
  <si>
    <t>Содержание и обслуживание ливневой канализации и очистных сооружений</t>
  </si>
  <si>
    <t>Выполняется содержание и обслуживание 75,4 тыс.п.м ливневой канализации, а также 13 ед. очистных сооружений. Выполнен текущий ремонт 81 шт. колодцев.</t>
  </si>
  <si>
    <t>Содержание дорожных сооружений и иных объектов дорожной инфраструктуры</t>
  </si>
  <si>
    <t>Ведутся работы по содержанию и обслуживанию 5 ед. шлагбаумов на привокзальной площади г. Мытищи.</t>
  </si>
  <si>
    <t>1.3.5.</t>
  </si>
  <si>
    <t>Вывоз брошенного (бесхозяйного) транспорта, его хранение, подготовка к утилизации</t>
  </si>
  <si>
    <t>Вывезено 50 единиц брошенного (бесхозяйного) транспорта.</t>
  </si>
  <si>
    <t>1.3.6.</t>
  </si>
  <si>
    <t>Строительный контроль, лабораторные исследования качества работ по ремонту автомобильных дорог, авторский надзор, проведение оценки уровня содержания и оценки технического состояния автомобильных дорог и дорожных сооружений, а также их элементов</t>
  </si>
  <si>
    <t>Оказаны услуги по лабораторному исследованию качества работ по ремонту 52 автомобильных дорог в рамках субсидии из бюджета МО.</t>
  </si>
  <si>
    <t>1.3.7.</t>
  </si>
  <si>
    <t>Оказание услуг по предоставлению данных по метеонаблюдению</t>
  </si>
  <si>
    <t>Получено 5 метеосправок.</t>
  </si>
  <si>
    <t>Мероприятие 6
Мероприятия по обеспечению безопасности дорожного движения</t>
  </si>
  <si>
    <t>1.4.1.</t>
  </si>
  <si>
    <t>Обустройство и ремонт светофорных объектов 
(список №2)</t>
  </si>
  <si>
    <t>Выполнены работы по обустройству 2-х светофорных объектов на ул. Семашко, ул. Колпакова.</t>
  </si>
  <si>
    <t>1.4.2.</t>
  </si>
  <si>
    <t>Оборудование пешеходных переходов консолями над проезжей частью (список №3)</t>
  </si>
  <si>
    <t>Выполнены работы по монтажу 26 ед. консолей.</t>
  </si>
  <si>
    <t>1.4.3.</t>
  </si>
  <si>
    <t>Установка, переустановка, замена дорожных знаков</t>
  </si>
  <si>
    <t>Произведена замена и установка 56 ед. дорожных знаков, закупка 13 ед. дорожных знаков.</t>
  </si>
  <si>
    <t>1.4.4.</t>
  </si>
  <si>
    <t>Обустройство (реконструкция) пешеходных переходов 
(список №4)</t>
  </si>
  <si>
    <t>Выполнено обустройство пешеходного перехода и тротуаров к нему по адресу: ул. Крупской, д.5, д.6.</t>
  </si>
  <si>
    <t>1.4.5.</t>
  </si>
  <si>
    <t>Обустройство пешеходных переходов светильниками 
(список №5)</t>
  </si>
  <si>
    <t>Выполнено обустройство 49 пешеходных переходов светильниками в количестве 102 шт.</t>
  </si>
  <si>
    <t>1.4.6.</t>
  </si>
  <si>
    <t>Проведен монтаж 158 п.м перильного ограждения по адресу: ул. Летная в районе д.22 корп.1.</t>
  </si>
  <si>
    <t>1.4.7.</t>
  </si>
  <si>
    <t>Обустройство и ремонт искусственных неровностей на дорогах, а также прочих дорожных элементов (список №8)</t>
  </si>
  <si>
    <t>Выполнены работы по обустройству 10 ед. и ремонту 6 ед. искусственных дорожных неровностей.</t>
  </si>
  <si>
    <t>1.4.8.</t>
  </si>
  <si>
    <t>Обрезка зеленых насаждений, ограничивающих видимость технических средств организации дорожного движения</t>
  </si>
  <si>
    <t>Произведена обрезка, прореживание и вырезка сухих ветвей 199 деревьев, утилизация 123 куб.м порубочных остатков.</t>
  </si>
  <si>
    <t>1.4.9.</t>
  </si>
  <si>
    <t>Рассмотрение проектов организации дорожного движения при строительстве, реконструкции улично-дорожной сети, парковок около предприятий, торговых и развлекательных центров</t>
  </si>
  <si>
    <t>1.4.10.</t>
  </si>
  <si>
    <t>Анализ состояния аварийности, разработка предложений по совершенствованию ОДД</t>
  </si>
  <si>
    <t>1.4.11.</t>
  </si>
  <si>
    <t>Участие в ежегодных комплексных проверках улично-дорожной сети</t>
  </si>
  <si>
    <t>1.4.12.</t>
  </si>
  <si>
    <t>Проверка соответствия средств технической организации дорожного движения нормативным документам и комплексной схеме организации дорожного движения</t>
  </si>
  <si>
    <t>1.4.13.</t>
  </si>
  <si>
    <t>Рассмотрение вопросов обеспечения безопасности дорожного движения при производстве ремонтных, аварийных работ на проезжей части. Подготовка правовых актов в области обеспечения безопасности дорожного движения</t>
  </si>
  <si>
    <t>1.4.14.</t>
  </si>
  <si>
    <t>Рассмотрение обращений о выдаче специальных разрешений или запроса на согласование маршрутов движения транспортных средств, перевозящих опасные, крупногабаритные и тяжеловесные грузы по автомобильным дорогам</t>
  </si>
  <si>
    <t>Мероприятие 7 
Создание и обеспечение функционирования парковок (парковочных мест)</t>
  </si>
  <si>
    <t>1.5.1.</t>
  </si>
  <si>
    <t>Обслуживание муниципальных автостоянок</t>
  </si>
  <si>
    <t>Организованы работы по содержанию открытой муниципальной автостоянки по адресу: ул.Коминтерна, д.24.</t>
  </si>
  <si>
    <t>1.5.2.</t>
  </si>
  <si>
    <t>Устройство парковочных мест (список №6)</t>
  </si>
  <si>
    <t>"Формирование современной комфортной городской среды"</t>
  </si>
  <si>
    <t>Подпрограмма 1 "Комфортная городская среда"</t>
  </si>
  <si>
    <t>Основное мероприятие 01.
«Благоустройство общественных территорий муниципальных образований
Московской области»</t>
  </si>
  <si>
    <t xml:space="preserve">Мероприятие 10
Обустройство и установка детских игровых площадок на территории муниципальных образований Московской области за счет средств местного бюджета </t>
  </si>
  <si>
    <t>Выполнены работы по устройству детской игровой площадки в:
-  д.Вешки ул.Центральная;
- д. Пирогова ул. 
Клязьменская.</t>
  </si>
  <si>
    <t>Мероприятие 14
Ремонт дворовых территорий за счет средств местного бюджета</t>
  </si>
  <si>
    <t>Благоустройство общественных территорий (парк, сквер)</t>
  </si>
  <si>
    <t>Ремонт твердого покрытия, устройство тротуаров на общественных территориях</t>
  </si>
  <si>
    <t>Благоустройство территории лесных участков</t>
  </si>
  <si>
    <t>Мероприятие 16.
Комплексное благоустройство дворовых территорий</t>
  </si>
  <si>
    <t>Основное мероприятие F2. 
Федеральный проект «Формирование комфортной городской среды»</t>
  </si>
  <si>
    <t>Мероприятие 7
Реализация программ формирования современной городской среды в части достижения основного результата по благоустройству общественных территорий</t>
  </si>
  <si>
    <t>Мероприятие 8
Ремонт дворовых территорий</t>
  </si>
  <si>
    <t>Подпрограмма 2 "Благоустройство территории"</t>
  </si>
  <si>
    <t>Основное мероприятие 01. Обеспечение комфортной среды проживания на территории муниципального образования</t>
  </si>
  <si>
    <t xml:space="preserve">Мероприятие 1 
Содержание,  ремонт объектов благоустройства, в т.ч. озеленение территории </t>
  </si>
  <si>
    <t>Подпрограмма 3 "Создание условий для обеспечения комфортного проживания жителей в многоквартирных домах"</t>
  </si>
  <si>
    <t>Работы выполняемые в 2020 году</t>
  </si>
  <si>
    <t xml:space="preserve">Средства бюджета городского округа Мытищи </t>
  </si>
  <si>
    <t>Работы выполняемые в 2021 году</t>
  </si>
  <si>
    <t>Основное мероприятие 02. 
Создание благоприятных условий для проживания граждан в многоквартирных домах, расположенных на территории Московской области</t>
  </si>
  <si>
    <t>2.1.1</t>
  </si>
  <si>
    <t>2.1.2</t>
  </si>
  <si>
    <t>2.1.2.1</t>
  </si>
  <si>
    <t>31,07 т.р. - экономия по фактически выполненным работам</t>
  </si>
  <si>
    <t>2.1.2.2</t>
  </si>
  <si>
    <t>83,1 т.р.  - экономия по фактически выполненным работам.</t>
  </si>
  <si>
    <t>2.1.2.3</t>
  </si>
  <si>
    <t>331,88 т.р.  - экономия по фактически выполненным работам.</t>
  </si>
  <si>
    <t>2.1.2.4</t>
  </si>
  <si>
    <t>2.1.2.5</t>
  </si>
  <si>
    <t>ИТОГО</t>
  </si>
  <si>
    <t xml:space="preserve"> "Переселение граждан из аварийного жилищного фонда" </t>
  </si>
  <si>
    <t>Подпрограмма 1 "Обеспечение устойчивого сокращения непригодного для проживания жилищного фонда"</t>
  </si>
  <si>
    <t>Основное мероприятие F3. 
Федеральный проект «Обеспечение устойчивого сокращения непригодного для проживания жилищного фонда»</t>
  </si>
  <si>
    <t>Средства Фонда содействия реформированию ЖКХ</t>
  </si>
  <si>
    <t>Мероприятие F3.1 
Переселение из непригодного для проживания жилищного фонда по I этапу</t>
  </si>
  <si>
    <t>Мероприятие F3.2 
Переселение из непригодного для проживания жилищного фонда по II этапу</t>
  </si>
  <si>
    <t>Мероприятие F3.4 
Переселение из непригодного для проживания жилищного фонда по IV этапу</t>
  </si>
  <si>
    <t>Мероприятие F3.5 
Переселение из непригодного для проживания жилищного фонда по V этапу</t>
  </si>
  <si>
    <t>1.6.</t>
  </si>
  <si>
    <t>Мероприятие F3.6 
Переселение из непригодного для проживания жилищного фонда по VI этапу</t>
  </si>
  <si>
    <t>1.6.1.</t>
  </si>
  <si>
    <t>1.6.2.</t>
  </si>
  <si>
    <t>На основании поступающих жалоб управление в суд не обращалось.</t>
  </si>
  <si>
    <t>Мероприятие 5.2                                             Обращения в суды по вопросу защиты прав потребителей</t>
  </si>
  <si>
    <t xml:space="preserve">Осуществлялось консультирование граждан по вопросам защиты прав потребителей, а так же рассмотрение обращений и жалоб. </t>
  </si>
  <si>
    <t>Мероприятие 5.1                             Рассмотрение обращений и жалоб, консультация граждан  по вопросам защиты прав потребителей</t>
  </si>
  <si>
    <t>Осуществлялось участие в работе по организации региональной системы защиты прав потребителей.</t>
  </si>
  <si>
    <t>Средства, предусмотренные на основную деятельность</t>
  </si>
  <si>
    <t xml:space="preserve">Основное мероприятие 05. 
Участие в организации региональной системы защиты прав потребителей
</t>
  </si>
  <si>
    <t>Открыта парикмахерская по адресу г. Мытищи, пр-т Астрахова д.2, 120 м.кв. (350,0 т.р.), ИП Арутюнян Г.А.</t>
  </si>
  <si>
    <t>Мероприятие 3.1                                     Содействие увеличению уровня обеспеченности населения муниципального образования Московской области предприятиями бытового обслуживания</t>
  </si>
  <si>
    <t>Осуществлялась работа по развитию сферы бытового обслуживания.</t>
  </si>
  <si>
    <t>Основное мероприятие 03.
Развитие сферы бытовых услуг на территории муниципального образования Московской области</t>
  </si>
  <si>
    <t>Обустроены летние веранды на базе стационарных объектов общественного питания в г. Мытищи: ООО "Апрель", ул. 2-я Институтская, д.24 (60 т.р.),  ООО "Сукромка" р-н "Виват Пицца" ул. Воровского д.1 (150 т.р.), ЗАО "Меркурий-2" р-н "Тануки", ул. Мира д.26 (450 т.р), ООО "Вико" р-н "Пронто"  ул. Летная 38А (300 т.р.),  ООО "Проспект" р-н "Шашлыков", Шараповский пр-д, вл.2с.2 (250 т.р.), ООО "Рестмаркет"  кафе "Урюк", ул. Щербакова, д. 2 к. 1 (250 т.р.), ООО "Интернэшнл Ресторан Брендс" "KFC", Волковское ш., д. 36 (40 т.р.).</t>
  </si>
  <si>
    <t>Мероприятие 2.1                                              Содействие увеличению уровня обеспеченности населения муниципального образования Московской области предприятиями общественного питания</t>
  </si>
  <si>
    <t>Проведение работы по развитию сферы общественного питания на территории округа.</t>
  </si>
  <si>
    <t>Основное мероприятие 02.
Развитие сферы общественного питания на территории муниципального образования Московской области</t>
  </si>
  <si>
    <t>Демонтаж производился на основании решений суда по мере поступления исполнительных листов, вступивших в законную силу.</t>
  </si>
  <si>
    <t xml:space="preserve">Демонтировано и вывезено 11 НТО и 37 объектов лоточной торговли. </t>
  </si>
  <si>
    <t>Мероприятие 1.6.4                                       Демонтаж незаконно установленных торговых объектов на территории городского округа Мытищи</t>
  </si>
  <si>
    <t>1.5.4</t>
  </si>
  <si>
    <t>Заключены контракты на оказание услуг по организации обслуживания культурно-массовых мероприятий: "День защитника Отечества", "Широкая масленица", "Международный женский день" на общую сумму 515,0 тыс руб. и проведены данные мероприятия. Остальные мероприятия отменены по причине эпидемиологической обстановки.</t>
  </si>
  <si>
    <t xml:space="preserve">Проведены культурно-массовые мероприятия: "День защитника Отечества" - 19 февраля 2020 года, "Широкая масленица" - 01 марта 2020 года, "Международный женский день" - 05 марта 2020 года. </t>
  </si>
  <si>
    <t>Мероприятие 1.6.3                                  Проведение мероприятий по развитию потребительского рынка</t>
  </si>
  <si>
    <t>1.5.3</t>
  </si>
  <si>
    <t>11.02.2020 проведен конкурс профессионального мастерства среди команд поваров городского округа Мытищи. Победителем конкурса признана команда поваров ресторана "MIRACLAB" (ООО "МИРРА").</t>
  </si>
  <si>
    <t>Мероприятие 1.6.2                               Проведение конкурсов профессионального мастерства</t>
  </si>
  <si>
    <t>1.5.2</t>
  </si>
  <si>
    <t xml:space="preserve">Денежные средства скорректированы в октябре текущего года в связи с отменой фестиваля «Чаепитие в Мытищах». </t>
  </si>
  <si>
    <t xml:space="preserve">Мероприятие 1.6.1                             Проведение ежегодного фестиваля «Чаепитие в Мытищах» </t>
  </si>
  <si>
    <t>1.5.1</t>
  </si>
  <si>
    <t>Проведение работы по развитию услуг связи, общественного питания, торговли и бытового обслуживания на территории округа.</t>
  </si>
  <si>
    <t>Мероприятие 1.6                                                                        Создание условий для обеспечения жителей городского округа услугами связи, общественного питания, торговли и бытового обслуживания</t>
  </si>
  <si>
    <t>Утверждена схема размещения нестационарных торговых объектов в городском округе Мытищи, производится демонтаж торговых объектов, не соответствующих схеме.</t>
  </si>
  <si>
    <t>Мероприятие 1.5                                                Разработка, согласование и утверждение в муниципальном образовании Московской области схем размещения нестационарных торговых объектов, а также демонтаж нестационарных торговых объектов, размещение которых не соответствует схеме размещения нестационарных торговых объектов</t>
  </si>
  <si>
    <t>Письмо-обращение об оказании материальной помощи малообеспеченным гражданам г.о. Мытищи от управления по социальной политики не поступило в адрес управления потребительского рынка и услуг.</t>
  </si>
  <si>
    <t>Мероприятие 1.3                                    Организация и проведение «социальных» акций для ветеранов и инвалидов Великой Отечественной войны, социально незащищенных категорий граждан с участием хозяйствующих субъектов, осуществляющих деятельность в сфере потребительского рынка и услуг</t>
  </si>
  <si>
    <t>Проведено 8 ярмарок: 3 ярмарки "Дары осени", так же ярмарки прошли на территории "ДК Яуза" и  Пирогово.</t>
  </si>
  <si>
    <t>Мероприятие 1.2                                                Организация и проведение ярмарок с участием субъектов малого и среднего предпринимательства и производителей сельскохозяйственной продукции Московской области</t>
  </si>
  <si>
    <t>Реконструировано здание ООО "Мытищинские бани" 1500 кв.м. - ул. Селезнева 31; отремонтирован м-н "Пятерочка" д. Высоково (460 кв.м); отремонтированы и обустроены в новостройках магазины "Верный" пр-т Астрахова 9 (550 кв.м), "Пятерочка" пр-т Астрахова 9 (350 кв.м); м-н "Пятерочка" ул. Летная д.16Б (470 кв. м); ИП Асланян Н.Г. м-н пр-т Астрахова д. 11 (75 кв.м); ИП Гумбатов Н.Р. м-н пр-т Астрахова д. 10 (90 кв.м); ИП Амбарцумян О.С. м-н пр-т Астрахова 10 (80 кв.м), ТЦ "МАРТ" Волковское шоссе 23Г (6888 кв. м), ИП Бахов Олимпийский пр-т д. 2 (1258 кв.м), ООО "Рай сервис" ул. Карла Маркса д.14 (1500 кв.м).</t>
  </si>
  <si>
    <t>Мероприятие 1.1                                                              Содействие вводу (строительству) новых современных объектов потребительского рынка и услуг</t>
  </si>
  <si>
    <t>Оказывалось содействие развитию современной сети торговых объектов, общественного питания, сферы услуг а так же проведению ярмарок и "социальных" акций.</t>
  </si>
  <si>
    <t xml:space="preserve">Основное мероприятие 01.                      Развитие потребительского рынка и услуг 
</t>
  </si>
  <si>
    <t xml:space="preserve">Подпрограмма 4 «Развитие потребительского рынка и услуг» </t>
  </si>
  <si>
    <t>Администрацией городского округа Мытищи совместно с Мытищинской торгово-промышленной палатой, Союзом промышленников и предпринимателей городского округа Мытищи и ИФНС России по г. Мытищи МО проведено 52 мероприятия с субъектами МСП в рамках поддержки предпринимателей. Участниками  мероприятий стали 1193 субъекта МСП.  На территории городского округа Мытищи проведены 20 ярмарок с участием 548 предпринимателей.</t>
  </si>
  <si>
    <t>Мероприятие I8.1                                       Реализация мероприятий по популяризации малого и среднего предпринимательства</t>
  </si>
  <si>
    <t>Субсидию получили 4 субъекта МСП.</t>
  </si>
  <si>
    <t>Мероприятие 2.3                                                           Частичная компенсация затрат субъектам малого и среднего предпринимательства, осуществляющим предоставление услуг (производство товаров) в следующих сферах деятельности: социальное обслуживание граждан, услуги здравоохранения, физкультурно-оздоровительная деятельность, реабилитация инвалидов, проведение занятий в детских и молодежных кружках, секциях, студиях, создание и развитие детских центров, производство и (или) реализация медицинской техники, протезно-ортопедических изделий, а также технических средств, включая автомототранспорт, материалов для профилактики инвалидности или реабилитации инвалидов, обеспечение культурно-просветительской деятельности (музеи, театры, школы-студии, музыкальные учреждения, творческие мастерские), предоставление образовательных услуг группам граждан, имеющим ограниченный доступ к образовательным услугам, ремесленничество</t>
  </si>
  <si>
    <t>Субсидию получили 7 субъектов МСП.</t>
  </si>
  <si>
    <t xml:space="preserve">Мероприятие 2.2.2                    Частичная компенсация субъектам малого и среднего предпринимательства затрат, связанных с приобретением оборудования в целях создания и (или) развития либо модернизации производства товаров (работ, услуг)                  </t>
  </si>
  <si>
    <t>Мероприятие 2.2.1                                                Содействие развитию малого и среднего предпринимательства</t>
  </si>
  <si>
    <t>Мероприятие 2.2
Частичная компенсация субъектам малого и среднего предпринимательства затрат, связанных с приобретением оборудования в целях создания и (или) развития либо модернизации производства товаров (работ, услуг)</t>
  </si>
  <si>
    <t>Мероприятие 2.2                                                  Частичная компенсация субъектам малого и среднего предпринимательства затрат, связанных с приобретением оборудования в целях создания и (или) развития либо модернизации производства товаров (работ, услуг)</t>
  </si>
  <si>
    <t>По итогам предварительного мониторинга субъектов малого и среднего предпринимательства данный вид субсидии на территории городского округа Мытищи не актуален.</t>
  </si>
  <si>
    <t>Мероприятие 2.1                                         Частичная компенсация субъектам малого и среднего предпринимательства затрат на уплату первого взноса (аванса) при заключении договора лизинга</t>
  </si>
  <si>
    <t>Основное мероприятие 02.                                     Реализация механизмов муниципальной поддержки субъектов малого и среднего предпринимательства</t>
  </si>
  <si>
    <t>Информация о состоянии конкурентной среды округа и деятельности по содействию развитию конкуренции размещена в информационно-телекоммуникационной сети "интернет" на официальном сайте органов местного самоуправления городского округа Мытищи в разделе "Экономика" во вкладке "Развитие конкуренции".</t>
  </si>
  <si>
    <t>Мероприятие 4.5                               Информирование субъектов предпринимательской деятельности и потребителей товаров, работ и услуг о состоянии конкурентной среды и деятельности по содействию развитию конкуренции</t>
  </si>
  <si>
    <t>3.5</t>
  </si>
  <si>
    <t>Уполномоченным органом по внедрению Стандарта развития конкуренции сформирован "Информационный доклад о внедрении Стандарта развития конкуренции на территории городского округа Мытищи Московской области" по итогам  2019 года - в январе 2020 года, так же сформирован "Информационный доклад о внедрении Стандарта развития конкуренции на территории городского округа Мытищи Московской области" по итогам 1 полугодия 2020 года - в августе текущего года, с целью оценки последствий неблагоприятной экономической ситуации, связанной с распространенияем новой короновирусной инфекции и мер, предпринятых Правительством Российской Федерации, Правительством Московской области и органами местного самоуправления городского округа Мытищи.</t>
  </si>
  <si>
    <t>Мероприятие 4.4                                        Подготовка ежегодного доклада «Информационный доклад о внедрении стандарта развития конкуренции на территории муниципального образования Московской области»</t>
  </si>
  <si>
    <t xml:space="preserve">Состояние конкурентной среды на рынках округа оценивается посредством анализа макроэкономических показателей, мониторинга удовлетворенности субъектов предпринимательской деятельности условиями ведения бизнеса, мониторинга удовлетворенности потребителей качеством товаров, работ, услуг.  </t>
  </si>
  <si>
    <t>Мероприятие 4.3                                   Проведение мониторинга состояния и развития конкурентной среды на рынках товаров, работ и услуг на территории муниципального образования Московской области и анализ его результатов</t>
  </si>
  <si>
    <t>Действует утвержденный План мероприятий ("дорожная карта") по содействию развитию конкуренции в городском округе Мытищи Московской области на 2019-2022 годы. Актуальная версия нормативного документа от 09.07.2020 размещена на официальном сайте органов местного самоуправления городского округа Мытищи.</t>
  </si>
  <si>
    <t xml:space="preserve">Мероприятие 4.2                                 Разработка и корректировка плана мероприятий («дорожной карты») по содействию развитию конкуренции в муниципальном образовании Московской области </t>
  </si>
  <si>
    <t xml:space="preserve">Актуальны утвержденные Планом мероприятий по содействию развитию конкуренции Перечень приоритетных рынков  (сфер экономики) по содействию развитию конкуренции в городском округе Мытищи и Перечень дополнительных рынков (сфер экономики) по содействию развитию конкуренции в городском округе Мытищи. </t>
  </si>
  <si>
    <t>Мероприятие 4.1                  Формирование и изменение перечня рынков для содействия развитию конкуренции в муниципальном образовании Московской области</t>
  </si>
  <si>
    <t>Осуществлялся комплекс мер по содействию развитию конкуренции.</t>
  </si>
  <si>
    <t>Основное мероприятие 04.                        Реализация комплекса мер по содействию развитию конкуренции</t>
  </si>
  <si>
    <t>Повышение уровня централизации закупок путем увеличения количества совместных закупок.</t>
  </si>
  <si>
    <t>Мероприятие 2.4                               Организация проведения совместных закупок</t>
  </si>
  <si>
    <t>Проведение мониторинга и анализа информации и документов о закупках, участие в вебинарах в сфере закупок.</t>
  </si>
  <si>
    <t>Мероприятие 2.3                       Анализ и мониторинг закупочной деятельности заказчиков</t>
  </si>
  <si>
    <t>Повышение экономической эффективности при закупках товаров, работ и услуг путем унификации закупочной деятельности.</t>
  </si>
  <si>
    <t xml:space="preserve">Мероприятие 2.2                          Разработка и актуализация правовых актов в сфере закупок 
</t>
  </si>
  <si>
    <t>Проведение разъяснительной работы среди потенциальных участников закупок, имеющих положительный опыт работы на территории муниципального образования, Московской области, для их привлечения к участию в закупках в целях расширения конкурентной среды и увеличения количества участников на торгах.</t>
  </si>
  <si>
    <t>Мероприятие 2.1                             Информирование общественности о предполагаемых потребностях в товарах (работах, услугах) в рамках размещения информации об осуществлении закупок и проведении иных конкурентных процедур</t>
  </si>
  <si>
    <t>Увеличение доли закупок среди субъектов малого предпринимательства, социально-ориентированных некоммерческих организаций, осуществляемых в соответствии с Федеральным законом № 44-ФЗ до 33 % к 2024 году.</t>
  </si>
  <si>
    <t>Основное мероприятие 02.                         Развитие конкурентной среды в рамках Федерального закона № 44-ФЗ</t>
  </si>
  <si>
    <t>В целях повышения эффективности при проведении конкурентных процедур заказчики на основе контракта вправе привлекать специализированные организации.</t>
  </si>
  <si>
    <t xml:space="preserve">Мероприятие 1.1
Привлечение специализированной организации к осуществлению закупок </t>
  </si>
  <si>
    <t>В целях централизации закупок для муниципальных нужд городского округа Мытищи, функционируют: 
- Уполномоченный орган на определение поставщиков (подрядчиков, исполнителей) для муниципальных заказчиков и бюджетных учреждений городского округа Мытищи - МКУ «Управление в сфере закупок для муниципальных нужд» (постановление администрации городского округа Мытищи от 03.03.2016   № 480);
- Рабочая группа по оценке обоснованности закупок и обоснованию начальных (максимальных) цен контрактов для муниципальных нужд городского округа Мытищи (постановление администрации городского округа Мытищи от 09.03.2016   № 518).</t>
  </si>
  <si>
    <t xml:space="preserve">Основное мероприятие 01.                                         Реализация комплекса мер по развитию сферы закупок в соответствии с Федеральным законом № 44-ФЗ </t>
  </si>
  <si>
    <t>Подпрограмма 2 "Развитие конкуренции"</t>
  </si>
  <si>
    <t>Итого по муниципальной подпрограмме 1</t>
  </si>
  <si>
    <t xml:space="preserve">Ежемесячно осуществляется мониторинг предприятий округа с целью получения оперативной информации о заработной плате. </t>
  </si>
  <si>
    <t>Мероприятие 7.5.1                                   Мониторинг динамики размера заработной платы на действующих предприятиях</t>
  </si>
  <si>
    <t>Согласно Мытищинскому территориальному Трехстороннему соглашению между администрацией городского округа Мытищи Московской области, Координационным Советом профсоюзов и работодателями городского округа Мытищи  с 1 ноября 2019 года  в организациях внебюджетного сектора установлен минимальный уровень оплаты труда 19500 рублей.</t>
  </si>
  <si>
    <t>Мероприятие 7.5                                                     Заключение трехстороннего соглашения об увеличении заработной платы.</t>
  </si>
  <si>
    <t>Мероприятие 7.3                                                Создание новых рабочих мест за счет проводимых мероприятий направленных на расширение имеющихся производств.</t>
  </si>
  <si>
    <t>Проведено 13 ярмарок вакансий.</t>
  </si>
  <si>
    <t>Мероприятие 7.2                                              Проведение выставок вакансий.</t>
  </si>
  <si>
    <t>Еженедельно проводится мониторинг о задолженности по заработной плате среди организаций бюджетного и внебюджетного сектора экономики, информация направляется в Министерство социального развития Московской области.</t>
  </si>
  <si>
    <t xml:space="preserve">Мероприятие 7.1                              Проведение мероприятий по погашению задолженности по выплате заработной платы в Московской области                             </t>
  </si>
  <si>
    <t>Основное мероприятие 07.                Организация работ по поддержке и развитию промышленного потенциала.</t>
  </si>
  <si>
    <t>Проводится работа по привлечению новых резидентов на территории промышленных площадок округа. На еженедельной основе осуществляется рассылка коммерческих предложений руководителям организаций, предприятий, общественных объединений бизнеса и представительств, размещенных за пределами Московской области с предложением о размещении производств на территории округа. Глава городского округа Мытищи проводит встречи с представителями малого и среднего предпринимательства  с целью обсуждения актуальных вопросов и предложений, возникающих при ведении предпринимательской деятельности. За отчетный период проведено 9 встреч с 22 представителями бизнеса.</t>
  </si>
  <si>
    <t xml:space="preserve">Мероприятие 2.6
Поиск инвесторов, подготовка коммерческих предложений; организация мероприятий с презентацией муниципального образования; проведение личных встреч Главы с представителями бизнеса.
</t>
  </si>
  <si>
    <t>На территории городского округа Мытищи расположен и успешно функционирует индустриальный парк  "Аббакумово", внесенный в «Геоинформационную систему индустриальных парков» - онлайн-карта привлечения резидентов на свободные территории многофункциональных индустриальных парков, технопарков, промышленных площадок. Территория парка на 60,9 % заполнена резидентами, осуществляющими деятельность в сферах производства, строительства и логистики. Администрацией округа проводится мониторинг крупных инвесторов с целью привлечения их к созданию многофункциональных индустриальных парков. Информация о мерах поддержки индустриальных парков Правительства Московской области доведена до инвесторов.</t>
  </si>
  <si>
    <t>Мероприятие 2.5
Создание многофункциональных индустриальных парков, технопарков, промышленных площадок.</t>
  </si>
  <si>
    <t>В результате проведенной работы в отчетном периоде заключены 4 договора купли-продажи   земельных участков на территории индустриального парка "Аббакумово". 3 уже действующих резидента расширили имеющиеся площади - ИП Срапионов Михаил Левонович, ИП Фаттахов Марат Феррдинандович и ИП Щупов Дмитрий Федорович. Предприниматели приобрели земельные участки площадью 1,08 га, 0,87 га и 0,71 га соответственно.  Новыми резидентами- собственниками земельных участков площадью стали Егикян Левон Вачаганович (0,51га) и Ал Джаро Айман (приобрел земельный участок площадью 0,5 га у действующего резидента ИП Щупова Дмитрия Федоровича); 1 договор купли-продажи заключен с резидентом на промышленной площадки"Высоково"  - Бадаляном Ваге Каренович. Площадь приобретенного земельного участка промышленной площадки "Высоково" составила - 0,12 га.</t>
  </si>
  <si>
    <t>Мероприятие 2.4
Заключение договоров купли-продажи (долгосрочной аренды) земельных участков/помещений для организации производственной деятельности.</t>
  </si>
  <si>
    <t>Мероприятие 2.3                                                  Создание многофункциональных индустриальных парков, промышленных площадок, в том числе развитие энергетической, инженерной и транспортной инфраструктуры;    -участие в выставочно-ярмарочных мероприятиях, форумах, направленных на повышение конкурентоспособности и инвестиционной;  -организация работы с возможными участниками для заключения соглашений об участии сторон государственного-частного партнерства в реализации проектов;         -формирование реестра реализуемых инвестиционных проектов, ввод информации в систему ЕАС ПИП.</t>
  </si>
  <si>
    <t>На территорию индустриального парка "Аббакумово" привлечено 2 новых резидента - Егикян Левон Вачаганович и Ал Джаро Айман (правообладатели земельных участков площадью 0,51 га и 0,5 га).</t>
  </si>
  <si>
    <t>Мероприятие 2.2                                Привлечение резидентов на территорию индустриальных парков, технопарков, промышленных площадок на долгосрочной основе</t>
  </si>
  <si>
    <t xml:space="preserve">Мероприятие 2.1                               Стимулирование инвестиционной деятельности муниципальных образований.
</t>
  </si>
  <si>
    <t>Проведена работа по стимулированию предпринимательской деятельности на территории округа.</t>
  </si>
  <si>
    <t xml:space="preserve">Основное мероприятие 02.                            Создание многофункциональных индустриальных парков, технологических парков, промышленных площадок
</t>
  </si>
  <si>
    <t xml:space="preserve">Источники финансирования  </t>
  </si>
  <si>
    <t>"Предпринимательство"</t>
  </si>
  <si>
    <t>_</t>
  </si>
  <si>
    <t>процент</t>
  </si>
  <si>
    <t>4.6</t>
  </si>
  <si>
    <t>Показатель не достигнут к концу года в связи со сложившейся экономической ситуацией, закрытием 35 предприятий сферы услуг после введения ограничений из-за распространения COVID-19.</t>
  </si>
  <si>
    <t>рабочие места</t>
  </si>
  <si>
    <t>Показатель не  достигнут в связи с  закрытием 17 объектов общественного питания после введения ограничений из-за распространения COVID-19.</t>
  </si>
  <si>
    <t>посадочное место</t>
  </si>
  <si>
    <t>Показатель достигнут за счет организации ярмарочных мероприятий.</t>
  </si>
  <si>
    <t>баллы</t>
  </si>
  <si>
    <t>−</t>
  </si>
  <si>
    <t>тыс. кв.м</t>
  </si>
  <si>
    <t xml:space="preserve">Обеспеченность населения площадью торговых объектов, по результатам мониторинга не достигло  планируемое значение показателя за счет увеличения  постоянно проживающего в округе населения. Несмотря на ввод новых объектов и реконструкции старых, рост численности жителей происходит постоянно, в связи с активной застройкой территорий.  В течение года более чем на 7,5 тыс человек увеличилась численность постоянного проживающего населения, учитывая жилую застройку на территории округа. </t>
  </si>
  <si>
    <t>кв.м/ 1000 человек</t>
  </si>
  <si>
    <t>Повышению привлекательности этого налогового режима способствовала оказанная самозанятым антикризисная поддержка предполагающая возврат в полном объеме суммы налога на профессиональный доход, уплаченного за 2019 год, а также предоставление дополнительного налогового капитала в размере 1 МРОТ (12 130 рублей) на уплату налога в 2020 году.</t>
  </si>
  <si>
    <t>человек</t>
  </si>
  <si>
    <t>3.7</t>
  </si>
  <si>
    <t>3.6</t>
  </si>
  <si>
    <t>19 человек зарегистрировали свой бизнес в качестве субъектов МСП при участии государственной финансовой поддержки.</t>
  </si>
  <si>
    <t>тыс. единиц</t>
  </si>
  <si>
    <t xml:space="preserve">Планируемое значение показателя перевыполнено. В рамках проведения конкурсных процедур на предоставление субсидий за счет средств муниципального бюджета 12 субъектов МСП городского округа Мытищи стали победителями конкурса. Поддержка оказана и вновь созданным организациям бизнеса.  </t>
  </si>
  <si>
    <t>единиц</t>
  </si>
  <si>
    <t>Показатель перевыполнен на 4,55 единиц. 
Администрацией городского округа Мытищи проводились онлайн конференции на площадке Zoom по различным мерам поддержки бизнеса, так по теме «Льготные кредиты и займы для субъектов МСП» совместно с офисом «Мой бизнес» и представителями Фонда микрофинансирования Московской области. Обсуждались меры поддержки малого и среднего бизнеса. В мероприятии приняли участие 70 субьектов мсп.</t>
  </si>
  <si>
    <t>Показатель достигнут в полном объеме.  
В 2020 году, несмотря на условия повышенной готовности, администрация го Мытищи взаимодействовала с предпринимательским сообществом, вела диалог с бизнесом путем онлайн платформ. В текущем году проведено порядка 15 онлайн конференций, в том числе о мерах поддержки по сохранению рабочих мест в организациях малого и среднего бизнеса.</t>
  </si>
  <si>
    <t>единица</t>
  </si>
  <si>
    <t>2.6</t>
  </si>
  <si>
    <t>В связи со значительным снижением количества несостоявшихся торгов, минимизацией закупок малого объема «с единственным поставщиком» с целью проведения конкурентных процедур, проведением заказчиками округа активной работы по привлечению к участию в закупках потенциальных участников закупок, в т.ч. посредством функционала «Пригласить поставщиков» на электронной площадке Сбербанк-АСТ, показатель по сравнению с 2019 годом увеличился на 1,5 участника.</t>
  </si>
  <si>
    <t>количество участников в одной процедуре</t>
  </si>
  <si>
    <t xml:space="preserve">Проводилась разъяснительная работа среди потенциальных участников закупок, относящихся к субъектам малого предпринимательства, социально ориентированным некоммерческим организациям, имеющим положительный опыт работы на территории городского округа Мытищи, Московской области, для их привлечения к участию в закупках в целях расширения конкурентной среды, велась работа по минимизации количества закупок малого объема с «единственным поставщиком» с целью увеличения доли конкурентных закупок среди СМП, СОНО. </t>
  </si>
  <si>
    <t>%</t>
  </si>
  <si>
    <t xml:space="preserve">Заказчиками городского округа Мытищи в течение года проводилась активная работа по снижению количества несостоявшихся торгов и приведению показателя в нормативное состояние, а именно: проводилась разъяснительная работа среди потенциальных участников закупок, имеющих положительный опыт работы на территории нашего муниципального образования, Московской области для их привлечения к участию в закупках в целях расширения конкурентной среды и увеличения количества участников (недопущение единственного участника либо отсутствие участников на торгах). </t>
  </si>
  <si>
    <t>В связи с нестабильной экономической ситуацией показатель превышает плановое значение показателя на  0,6%.</t>
  </si>
  <si>
    <t>1.9</t>
  </si>
  <si>
    <t>тыс. руб.</t>
  </si>
  <si>
    <t>1.8</t>
  </si>
  <si>
    <t>Не достигнуто запланированое значение в связи с эпидимеологической обстановкой. По предварительным данным, за счет снижения объемов производства, производительность труда также сократилась.</t>
  </si>
  <si>
    <t>1.7</t>
  </si>
  <si>
    <t>Показатель перевыполнен в 2,6 раза. Общая площадь земельных участков, приобретенных 5-ю резидентами составила 3,29 га.</t>
  </si>
  <si>
    <t>га</t>
  </si>
  <si>
    <t>Показатель перевыполнен в 1,5 раза.
 В индустриальный парк "Аббакумово" привлечено 2 новых резидента, на промышленную площадку "Высоково" в отчетном году привлечен 1 резидент.</t>
  </si>
  <si>
    <t>Показатель выполнен. На территории городского округа Мытищи расположен индустриальный парк "Аббакумово".</t>
  </si>
  <si>
    <t>Показатель  перевыполнен на 7,4 % за счет привлечения 2-х новых резидентов територию индустриального парка "Аббакумово"  и приобретения новых земельных участков  3-мя действующими резидентами ИП "Аббакумово".</t>
  </si>
  <si>
    <t xml:space="preserve">Показатель перевыполнен на 3,4% за счет привлеченного инвестора, осуществляющего деятельность в сфере организации железнодорожных перевозок грузов  АО "Уголь-Транс". </t>
  </si>
  <si>
    <t>Причины невыполнения/ несвоевременного выполнения/ текущая стадия выполнения/ предложения по выполнению</t>
  </si>
  <si>
    <t>Достигнутое значение показателя
за отчетный период</t>
  </si>
  <si>
    <t>Планируемое значение показателя на 2020 год</t>
  </si>
  <si>
    <t>Единица измерения</t>
  </si>
  <si>
    <t>Наименование подпрограммы/ показателя</t>
  </si>
  <si>
    <t xml:space="preserve">Муниципальной программы  "Предпринимательство" </t>
  </si>
  <si>
    <t xml:space="preserve">Результаты реализации </t>
  </si>
  <si>
    <t>"Управление имуществом и муниципальными финансами"</t>
  </si>
  <si>
    <t>Источники финансирования</t>
  </si>
  <si>
    <t>Выполнено по состоянию на 01.01.2021г.  (тыс.руб.)</t>
  </si>
  <si>
    <t>Профинансировано по состоянию на 01.01.2021г.  (тыс.руб.)</t>
  </si>
  <si>
    <t>Причины невыполнения/несвоевременного выполнения/текущая стадия выполнения</t>
  </si>
  <si>
    <t>Подпрограмма 1. "Развитие имущественного комплекса"</t>
  </si>
  <si>
    <t>Основное мероприятие 02. Управление имуществом, находящимся в муниципальной собственности, и выполнение кадастровых работ</t>
  </si>
  <si>
    <t>Мероприятие 2.1. Расходы, связанные с владением, пользованием и распоряжением имуществом, находящимся в муниципальной собственности городского округа</t>
  </si>
  <si>
    <t>Обеспечение деятельности МБУ «Управление градостроительного и имущественного обеспечения»</t>
  </si>
  <si>
    <t>Выплачена заработная плата работникам МБУ "УГИО". Проведены закупки для обеспечения деятельности учреждения, в соответствии с планом графиком закупок.</t>
  </si>
  <si>
    <t>Оплата услуг за начисление, взимание и учет платы за наем муниципального жилищного фонда</t>
  </si>
  <si>
    <t>Оплата услуг "МосОблЕИРЦ" за начисление, взимание и учет платы за наем муниципального жилищного фонда производится в соответствии с представленными счетами -фактурами.</t>
  </si>
  <si>
    <t>Обязательства не исполнены в полном объеме в виду того, что денежное обеспечение мероприятия подпрограммы формировалось из расчета 100% собираемости средств за наем муниципального жилого фонда, при этом расчеты между   МБУ "ЖЭУ" и контрагентом осуществляются по фактически собранным средствам.</t>
  </si>
  <si>
    <t>Мероприятие 2.2. Взносы на капитальный ремонт общего имущества многоквартирных домов</t>
  </si>
  <si>
    <t>Основное мероприятие 03. Создание условий для реализации государственных полномочий в области земельных отношений</t>
  </si>
  <si>
    <t>Мероприятие 3.1. Осуществление государственных полномочий Московской области в области земельных отношений</t>
  </si>
  <si>
    <t xml:space="preserve">Расход субвенции из бюджета Московской области на осуществление государственных полномочий Московской области в области земельных отношений осуществлялся на оплату труда сотрудников, обеспечивающих выполнение государственных полномочий и начисления выплат по оплате труда, а также на закупку офисной техники, расходных материалов и канцелярских товаров в рамках средств субвенции. </t>
  </si>
  <si>
    <t>Основное мероприятие 07. Создание условий для реализации полномочий органов местного самоуправления</t>
  </si>
  <si>
    <t>Мероприятие 7.1. Обеспечение деятельности муниципальных органов в сфере земельно-имущественных отношений</t>
  </si>
  <si>
    <t xml:space="preserve">Заключен договор франкирования почтовых отправлений. Выполнены муниципальные контракты по оценке объектов, включенных в План приватизации: недвижимое имущество - 11 объектов, транспорт- 12 объектов, машиноместо - 17 объектов, пакеты акций: "Мытищинская теплосеть" -1,5%, "Арена Мытищи" -100%, "Перловская баня"- 100%. Выполнены муниципальные контракты по рыночной оценке годовой арендной платы - 7 объектов. </t>
  </si>
  <si>
    <t>Подпрограмма 3. "Совершенствование муниципальной службы Московской области"</t>
  </si>
  <si>
    <t xml:space="preserve">Основное мероприятие 01.
Организация профессионального развития муниципальных служащих Московской области
</t>
  </si>
  <si>
    <t>Мероприятие 1.1. Организация и проведение мероприятий по обучению, переобучению, повышению квалификации и обмену опытом специалистов</t>
  </si>
  <si>
    <t xml:space="preserve">30 сотрудников органов местного самоуправления  окончили курсы повышения квалификации; Обучение проводилось в Московском областном филиале РАНХиГС при Президенте РФ и в АНО ДПО УГМУ и в ООО "Профаудитконсалт".   
</t>
  </si>
  <si>
    <t>Подпрограмма 4. "Управление муниципальными финансами"</t>
  </si>
  <si>
    <t xml:space="preserve">Основное мероприятие 1. Проведение мероприятий в сфере формирования доходов местного бюджета </t>
  </si>
  <si>
    <t>Мероприятие 1.2. Осуществление мониторинга поступлений налоговых и неналоговых доходов местного бюджета</t>
  </si>
  <si>
    <t>Осуществлялся ежедневный и ежемесячный мониторинг поступлений налоговых и неналоговых доходов бюджета городского округа Мытищи.</t>
  </si>
  <si>
    <t>Мероприятие 1.3. Формирование прогноза поступлений налоговых и неналоговых доходов в местный бюджет на предстоящий месяц с разбивкой по дням в целях детального прогнозирования ассигнований для финансирования социально значимых расходов</t>
  </si>
  <si>
    <t>Формировался прогноз поступлений налоговых и неналоговых доходов в бюджет городского округа Мытищи с разбивкой по дням на предстоящий месяц.</t>
  </si>
  <si>
    <t>Мероприятие 1.4. Проведение работы с главными администраторами по представлению прогноза поступления доходов и аналитических материалов по исполнению бюджета</t>
  </si>
  <si>
    <t>1. Проведены сбор, обработка аналитической информации о поступлении доходов в бюджет.
2. Регулярно проводилась работа по выявлению и уточнению вида и принадлежности платежей по «невыясненным поступлениям». За 2020 год с «невыясненных поступлений» бюджетов всех уровней в бюджет городского округа Мытищи на соответствующие назначению кода бюджетной классификации расшифровано более 19 млн. руб.</t>
  </si>
  <si>
    <t>Основное мероприятие 6. Управление муниципальным долгом</t>
  </si>
  <si>
    <t>Мероприятие 6.2. Обслуживание муниципального долга по коммерческим кредитам</t>
  </si>
  <si>
    <t>Погашение и обслуживание кредитов исполнялось своевременно и в полном объеме.</t>
  </si>
  <si>
    <t>Подпрограмма 5. «Обеспечивающая подпрограмма»</t>
  </si>
  <si>
    <t xml:space="preserve">Основное мероприятие 1. 
Создание условий для реализации полномочий органов местного самоуправления
</t>
  </si>
  <si>
    <t>Мероприятие 1.1. Функционирование высшего должностного лица</t>
  </si>
  <si>
    <t>Обеспечение деятельности высшего должностного лица.</t>
  </si>
  <si>
    <t>Экономия сложилась за счет уменьшения суммы страховых взносов в связи с превышением предельной базы налогообложения.</t>
  </si>
  <si>
    <t>Мероприятие 1.2. Расходы на обеспечение деятельности администрации</t>
  </si>
  <si>
    <t>Обеспечение функционирования органов местного самоуправления и учреждений городского округа Мытищи. Своевременное и качественное  материально-техническое обеспечение. Произведены расходы: на выплату заработной платы с начислениями; за услуги связи и интернет; за коммунальные услуги.</t>
  </si>
  <si>
    <t>Экономия по заработной плате сложилась за счет оплаты пособий по временной нетрудоспособности за счет средств ФСС РФ. Оплата производилась по факту оказания услуг.</t>
  </si>
  <si>
    <t>Мероприятие 1.5. Обеспечение деятельности финансового органа</t>
  </si>
  <si>
    <t>Произведены расходы на выплату заработной платы и начисления по заработной плате;  оплату услуг по содержанию имущества.</t>
  </si>
  <si>
    <t>Мероприятие 1.6. Расходы на обеспечение деятельности (оказание услуг) муниципальных учреждений - централизованная бухгалтерия муниципального образования</t>
  </si>
  <si>
    <t>Произведены расходы на выплату заработной платы и начисления по заработной плате; оплату коммунальных услуг; оплату услуг по содержанию имущества и прочих работ.</t>
  </si>
  <si>
    <t>Экономия образовалась по причине несвоевременного предоставления полного пакета документов на оплату от поставщиков.</t>
  </si>
  <si>
    <t>Мероприятие 1.7. Расходы на обеспечение деятельности (оказание услуг) муниципальных учреждений - обеспечение деятельности органов местного самоуправления</t>
  </si>
  <si>
    <t xml:space="preserve">Перечисление денежных средств производится в соответствии с условиями соглашения на финансовое обеспечение муниципального задания. </t>
  </si>
  <si>
    <t>Мероприятие 1.10. Взносы в общественные организации (Уплата членских взносов членами Совета муниципальных образований Московской области)</t>
  </si>
  <si>
    <t>Реализация прав граждан на местное самоуправление, организация взаимодействия органов местного самоуправления, защиты прав и общих интересов муниципальных образований, являющихся членами Совета, а также обеспечения координации деятельности членов Совета по развитию финансово-экономической, правовой, организационной, территориальной основ местного самоуправления.</t>
  </si>
  <si>
    <t>1.7.</t>
  </si>
  <si>
    <t xml:space="preserve">Мероприятие 1.11. Материально-
техническое и организационное обеспечение деятельности старосты сельского населенного пункта
</t>
  </si>
  <si>
    <t>Осуществление компенсационных выплат на возмещение затрат старостам сельских населенных пунктов, связанных с материально-техническим и организационным обеспечением деятельности старост.</t>
  </si>
  <si>
    <t>1.8.</t>
  </si>
  <si>
    <t>Мероприятие 1.15. Организация сбора статистических показателей</t>
  </si>
  <si>
    <t>Предоставлена информация по формам П-1, П-4, ПВС-2019.</t>
  </si>
  <si>
    <t xml:space="preserve">Экономия сложилась за счет исключения услуги по предоставлению статистической информации «Сбор и обработка формы муниципального статистического наблюдения № ПМ (муниципальная) "Сведения о минимальной начисленной заработной плате работникам списочного состава малого предприятия" (январь-декабрь, январь-март, апрель-июнь, июль-сентябрь)».  </t>
  </si>
  <si>
    <t>"Развитие институтов гражданского общества, повышение эффективности местного самоуправления и реализации молодежной политики"</t>
  </si>
  <si>
    <t>Подпрограмма 1. "Развитие системы информирования населения о деятельности органов местного самоуправления Московской области, создание доступной современной медиасреды"</t>
  </si>
  <si>
    <t>Основное мероприятие 1. Информирование населения об основных событиях социально-экономического развития и общественно-политической жизни</t>
  </si>
  <si>
    <t>Мероприятие 1.1. Информирование населения об основных событиях социально-экономического развития, общественно-политической жизни, освещение деятельности в печатных СМИ</t>
  </si>
  <si>
    <t>Информирование населения об основных событиях социально-экономического развития, общественно-политической жизни, освещение деятельности путем подготовки и размещения информационных материалов в печатных СМИ</t>
  </si>
  <si>
    <t>Информирование населения об основных событиях социально-экономического развития, общественно-политической, культурной и спортивной жизни округа, опубликование муниципальных правовых актов и иной официальной информации в печатных изданиях МАУ «МИР»</t>
  </si>
  <si>
    <t xml:space="preserve">В отчетном периоде МАУ "МИР" организовано 33 выпуска газеты "Неделя в округе" (363 газетных полосы с материалами о деятельности органов местного самоуправления), а также 8 выпусков спортивного журнала городского округа Мытищи "Спортивные Мытищи" в количестве 128 полос. В газете "Официальные Мытищи" опубликованы нормативные акты и официальная информация </t>
  </si>
  <si>
    <t>продолжение п. 1.1.2.</t>
  </si>
  <si>
    <t>на 1016 газетных полосах формата А3. С 03.09.2020 печать газет "Неделя в округе", "Официальные Мытищи" и журнала "Спортивные Мытищи" осуществляет ГАУ "Нарофоминское информагентство" в рамках заключенного контракта.</t>
  </si>
  <si>
    <t>Мероприятие 1.2. Информирование населения об основных событиях социально-экономического развития, общественно-политической жизни, освещение деятельности путем изготовления и распространения (вещания) радиопрограммы</t>
  </si>
  <si>
    <t>В отчетном периоде на городском информационном радио изготавливались и размещались новостные сюжеты, информация о деятельности органов местного самоуправления, о социально-значимых мероприятиях, проходящих на территории округа, тематические радиовыпуски, программа новостей и др. в количестве 110507 мин. В сетке вещания МАУ "ТВ Мытищи" на 111 кнопке транслировался канал "Радио 1" в количестве 92090 минут.</t>
  </si>
  <si>
    <t>Мероприятие 1.3. Информирование населения об основных событиях социально-экономического развития, общественно-политической жизни, освещение деятельности путем изготовления и распространения (вещания) телепередач</t>
  </si>
  <si>
    <t>Мероприятие 1.4. Информирование населения об основных событиях социально-экономического развития, общественно-политической жизни, освещение деятельности в электронных СМИ, распространяемых в сети Интернет (сетевых изданиях). Создание и ведение информационных ресурсов и баз данных муниципального образования</t>
  </si>
  <si>
    <t>В отчетном периоде в интернет-издании (портал РИАМО) размещено 63 публикации о деятельности органов местного самоуправления ГОМ. Проведена работа по сопровождению и обслуживанию официального сайта ОМС ГОМ.</t>
  </si>
  <si>
    <t>Мероприятие  1.5. Информирование населения путем изготовления и распространения полиграфической продукции о социально значимых вопросах в деятельности органов местного самоуправления муниципального образования, формирование положительного образа муниципального образования как социально ориентированного, комфортного для жизни и ведения предпринимательской деятельности</t>
  </si>
  <si>
    <t>Мероприятие 1.5.1. Изготовление и распространение полиграфической продукции к социально-значимым мероприятиям, проходящим на территории городского округа Мытищи</t>
  </si>
  <si>
    <t>Мероприятие 1.5.2. Информирование населения путем изготовления и распространения полиграфической продукции о социально значимых вопросах в деятельности органов местного самоуправления, а также к праздничным и социально значимым мероприятиям, проходящим на территории округа</t>
  </si>
  <si>
    <t>В отчетном периоде к мероприятиям, проходившим на территории городского округа Мытищи изготавливалась полиграфическая продукция:  календари, именные и поздравительные открытки, листовки, плакаты с социальной рекламой, поздравительные адреса и иная социально-значимая продукция в количестве 36123 штук.</t>
  </si>
  <si>
    <t>Мероприятие 1.6. Осуществление взаимодействия органов местного самоуправления с печатными СМИ в области подписки, доставки и распространения тиражей печатных изданий</t>
  </si>
  <si>
    <t>В пределах средств на основную деятельность</t>
  </si>
  <si>
    <t>В отчетном периоде проводились мероприятия в области подписки, доставки и распространения тиражей печатных изданий. В структурные подразделения и подведомственные учреждения направлялись письма на проведение подписной кампании на областные и федеральные печатные издания: "Российская газета", "Подмосковье сегодня. Ежедневные новости", "Наше Подмосковье. Север. Юг. Запад. Восток". В рамках спонсорской помощи среди ветеранских организаций была организована подписка на областную газету "Подмосковье сегодня. Ежедневные новости".</t>
  </si>
  <si>
    <t>Мероприятие 1.7. Расходы на обеспечение деятельности (оказание услуг) муниципальных учреждений в сфере информационной политики</t>
  </si>
  <si>
    <t>В отчетном периоде (с 01.09.2020 по 31.12.2020) в МАУ "МИР" проводились мероприятия по выполнению муниципального задания по производству и выпуску сетевого издания (размещено 1771 новостных материалов), проведению мониторинга и подготовке сведений, размещенных в информационной системе МЦУР (обработано 10681 обращение).</t>
  </si>
  <si>
    <t>Основное мероприятие 2. Разработка новых эффективных и высокотехнологичных (интерактивных) информационных проектов, повышающих степень интереса населения и бизнеса к проблематике Московской области по социально значимым темам, в СМИ, на интернет-ресурсах, в социальных сетях и блогосфере</t>
  </si>
  <si>
    <t>Мероприятие 2.1. Информирование населения муниципального образования о деятельности органов местного самоуправления муниципального образования Московской области посредством социальных сетей</t>
  </si>
  <si>
    <t>Размещались публикации (посты) на официальных страницах и аккаунтах администрации городского округа Мытищи Московской области (не менее 8 аккаунтов) в количестве 8054. Число не уникальных подписчиков в официальных страницах и аккаунтах ОМСУ  составило - 45862; Число просмотров всех публикаций, размещенных  в официальных аккаунтах ОМСУ за отчетный период составило - 23676946; Число реакций (лайков, комментариев и репостов) на публикации, размещенные на официальных страницах и аккаунтах ОМСУ за отчетный период составило - 1140767.</t>
  </si>
  <si>
    <t>Мероприятие 2.2. Организация мониторинга СМИ, блогосферы, проведение медиа-исследований аудитории СМИ на территории муниципального образования</t>
  </si>
  <si>
    <t xml:space="preserve">В отчетном периоде проводился мониторинг социальных сетей, электронных и печатных СМИ. Выявлялись информационные угрозы и негативная информация через информационную систему отработки негативных сообщений "Инцидент. Менеджмент". По результатам выявления информационных угроз и негативной информации  готовились и размещались позитивные и информационно-нейтральные материалы в социальных сетях, печатных и электронных СМИ.  Общее число ответов муниципального образования Московской области на выявленные в социальных сетях негативные сообщения за отчетный период составило - 3166 ответов.                                                                                                                                                              </t>
  </si>
  <si>
    <t>Основное мероприятие 7. Организация создания и эксплуатации сети объектов наружной рекламы</t>
  </si>
  <si>
    <t>Мероприятие 7.1. Приведение в соответствие количества и фактического расположения рекламных конструкций на территории муниципального образования согласованной Правительством Московской области схеме размещения рекламных конструкций</t>
  </si>
  <si>
    <t>Мероприятие 7.2. Проведение мероприятий, к которым обеспечено праздничное/тематическое оформление территории муниципального образования в соответствии с постановлением Правительства Московской области от 21.05.2014 № 363/16 «Об утверждении Методических рекомендаций по размещению и эксплуатации элементов праздничного, тематического и праздничного светового оформления на территории Московской области»</t>
  </si>
  <si>
    <t xml:space="preserve">Проведена закупка на изготовление баннеров к праздничным мероприятиям в количестве 46 штук. На городском информационном экране транслировались видеоролики к праздничным датам. Проводились мероприятия по заключению муниципальных контрактов на праздничное/тематическое оформление территории г.о. Мытищи (75 лет Победы в ВОВ). Приобретены: гирлянда клип-лайт - 19 шт., </t>
  </si>
  <si>
    <t>продолжение п. 3.2.</t>
  </si>
  <si>
    <t>Мероприятие 7.3. Информирование населения об основных событиях социально-экономического развития и общественно-политической жизни посредством размещения социальной рекламы на объектах наружной рекламы и информации</t>
  </si>
  <si>
    <t xml:space="preserve">В рамках муниципального задания МАУ "ТВ Мытищи" изготовлено 39 штук баннеров с праздничной и социально значимой тематикой. На городском информационном экране транслировались видеоролики с социально значимой информацией. В рамках межведомственного взаимодействия на рекламных конструкциях размещались баннеры в соответствии с Проектом </t>
  </si>
  <si>
    <t>продолжение п 3.3.</t>
  </si>
  <si>
    <t xml:space="preserve">праздничного, тематического и праздничного светового оформления г.о. Мытищи в количестве 67 шт. Размещено 2 брандмауэра с праздничной и социальной рекламой. </t>
  </si>
  <si>
    <t>Мероприятие 7.4. Осуществление мониторинга задолженности за установку и эксплуатацию рекламных конструкций и реализация мер по её взысканию</t>
  </si>
  <si>
    <t>В пределах денежных средств городского округа Мытищи, предусмотренных на основную деятельность отдела информационной политики в сфере градостроительства</t>
  </si>
  <si>
    <t>Подпрограмма 3. "Эффективное местное самоуправление Московской области"</t>
  </si>
  <si>
    <t>Основное мероприятие 7. Реализация практик инициативного бюджетирования на территории муниципальных образований Московской области</t>
  </si>
  <si>
    <t>Мероприятие 7.1. Реализация проектов граждан, сформированных в рамках практик инициативного бюджетирования</t>
  </si>
  <si>
    <t>Процент испонения от годового объема составил менее 100% в связи с экономией при проведении аукционных процедур.</t>
  </si>
  <si>
    <t>Подпрограмма 4. "Молодежь Подмосковья"</t>
  </si>
  <si>
    <t xml:space="preserve">1. </t>
  </si>
  <si>
    <t>Основное мероприятие 1. Организация и проведение мероприятий по гражданско-патриотическому и духовно-нравственному воспитанию молодежи, а также по вовлечению молодежи в международное, межрегиональное и межмуниципальное сотрудничество</t>
  </si>
  <si>
    <t>Мероприятие 1.1. Организация и проведение мероприятий по гражданско-патриотическому и духовно-нравственному воспитанию молодежи</t>
  </si>
  <si>
    <t>Организация и проведение мероприятий по гражданско-патриотическому воспитанию молодежи</t>
  </si>
  <si>
    <t>Закуплена тематическая экипировка для участников шествия "Бессмертный полк", проведены мероприятия в рамках года памяти и славы, организованы и проведены образовательные мастер-классы, круглые столы, исторический квест «Курская битва», беседы, квесты, поисковый отряд «Исток» принял участие  в Вахте Памяти в Тверской области, осуществлена закупка зимних комплектов юнармейской формы, беретов, обуви и рюкзаков.</t>
  </si>
  <si>
    <t>Организация и проведение мероприятий по формированию и укреплению традиционных семейных ценностей</t>
  </si>
  <si>
    <t>Организован и проведен Новогодний онлайн-конкурс «Формирование и укрепление семейных ценностей и традиций».</t>
  </si>
  <si>
    <t>Организация и проведение мероприятий по вовлечению молодежи в здоровый образ жизни</t>
  </si>
  <si>
    <t>Организована и проведена серия тематических интеллектуальных игр «Ворошиловский стрелок», диктанты здоровья.</t>
  </si>
  <si>
    <t>Организация и проведение мероприятий по вовлечению молодежи в международное, межрегиональное и межмуниципальное сотрудничество</t>
  </si>
  <si>
    <t xml:space="preserve">Осуществлена закупка костюмов с логотипом для молодежного актива. </t>
  </si>
  <si>
    <t>Создание условий для развития наставничества, поддержки общественных инициатив и проектов, в том числе в сфере добровольчества (волонтерства)</t>
  </si>
  <si>
    <t>1.1.5.1.</t>
  </si>
  <si>
    <t>Организация и проведение мероприятий по вовлечению граждан в добровольческую (волонтерскую) деятельность</t>
  </si>
  <si>
    <t>Организован и проведен форум «Добро в Мытищах».</t>
  </si>
  <si>
    <t>1.1.5.2.</t>
  </si>
  <si>
    <t>Организация и проведение мероприятий по выявлению, развитию и поддержке социально-значимых проектов, молодежных инициатив, вовлечению молодежи в инновационную деятельность</t>
  </si>
  <si>
    <t>Организован и проведен форум кадрового резерва «Мануфактура ПРО», серия интеллектуальных игр «Мытищинский КВИЗ».</t>
  </si>
  <si>
    <t>1.1.5.3.</t>
  </si>
  <si>
    <t>Организация работы по популяризации молодежной политики в медиа-пространстве</t>
  </si>
  <si>
    <t>Организованы и проведены образовательные мастер-классы.</t>
  </si>
  <si>
    <t>1.1.6.</t>
  </si>
  <si>
    <t>Формирование эффективной системы выявления, поддержки и развития способностей и талантов у детей и молодежи</t>
  </si>
  <si>
    <t>Организованы и проведены: фестиваль открытой Мытищинской лиги КВН, тематические диктанты здоровья, Мытищинский открытый турнир по киберспорту, образовательные конференции в онлайн формате «Проект Zoom», итоговое мероприятие с молодежным активом, муниципальный конкурс вокального творчества «Мытищинские голоса», полуфинал Открытой Мытищинской лиги КВН, Осенний кубок КВН Главы городского округа Мытищи Открытой Мытищинской лиги КВН.</t>
  </si>
  <si>
    <t>Мероприятие 1.2. Организация и проведение мероприятий по обучению, переобучению, повышению квалификации и обмену опытом специалистов</t>
  </si>
  <si>
    <t>Организован и проведен семинар для специалистов по работе с молодежью.</t>
  </si>
  <si>
    <t>Мероприятие 1.3. Проведение мероприятий по обеспечению занятости несовершеннолетних</t>
  </si>
  <si>
    <t>Выплата заработной платы несовершеннолетним гражданам осуществлена в соответствии с заключенными трудовыми договорами.</t>
  </si>
  <si>
    <t>Мероприятие 1.4. Проведение капитального ремонта, технического переоснащения и благоустройства территорий учреждений в сфере молодежной политики</t>
  </si>
  <si>
    <t>Текущий ремонт учреждений по работе с молодежью</t>
  </si>
  <si>
    <t>Проведены работы по ремонту внутренних помещений в СП "Ровесник" МБУ МЦ "Маяк".</t>
  </si>
  <si>
    <t>Мероприятие 1.5. Расходы на обеспечение деятельности (оказание услуг) муниципальных учреждений в сфере молодежной политики</t>
  </si>
  <si>
    <t>Обеспечение деятельности муниципального бюджетного учреждения «Дворец молодежи»</t>
  </si>
  <si>
    <t>Произведена оплата труда, налогов, коммунальных услуг и других текущих платежей.</t>
  </si>
  <si>
    <t>Обеспечение деятельности муниципального бюджетного учреждения «Молодежный центр «Маяк»</t>
  </si>
  <si>
    <t>1.5.3.</t>
  </si>
  <si>
    <t>Обеспечение деятельности муниципального автономного учреждения «Молодежный центр «Звёздный»</t>
  </si>
  <si>
    <t>1.5.3.1.</t>
  </si>
  <si>
    <t>Обеспечение деятельности муниципального бюджетного учреждения "Молодежный центр "Звездный"</t>
  </si>
  <si>
    <t>1.5.3.2.</t>
  </si>
  <si>
    <t>Приобретение мебели и оборудования для МБУ "Молодежный центр "Звёздный"</t>
  </si>
  <si>
    <t>Приобретены стулья, пуфы и микшерный пульт, мобильные переносные колонки, ДВД плеер.</t>
  </si>
  <si>
    <t>Подпрограмма 5. "Обеспечивающая подпрограмма"</t>
  </si>
  <si>
    <t xml:space="preserve">Основное мероприятие 4. 
Корректировка списков кандидатов в присяжные заседатели федеральных судов общей юрисдикции в Российской Федерации
</t>
  </si>
  <si>
    <t>Мероприятие 4.1. Составление (изменение) списков кандидатов в присяжные заседатели федеральных судов общей юрисдикции в Российской Федерации</t>
  </si>
  <si>
    <t>Корректировка списков присяжных заседателей проведена из числа лиц, включенных в запасной список, что не повлекло за собой производства затрат бюджетных средств.</t>
  </si>
  <si>
    <t>Основное мероприятие 6. Подготовка и проведение Всероссийской переписи населения</t>
  </si>
  <si>
    <t>Мероприятие 6.1. Проведение Всероссийской переписи населения 2020 года</t>
  </si>
  <si>
    <t>За отчетный период проведено 4 совещания с участием руководителя  отдела статистики по г. Мытищи.</t>
  </si>
  <si>
    <t>Подпрограмма 6. "Развитие туризма в Московской области"</t>
  </si>
  <si>
    <t xml:space="preserve">Основное мероприятие 1. 
Развитие рынка туристских услуг, развитие внутреннего и въездного туризма
</t>
  </si>
  <si>
    <t>Мероприятие 1.1. Организация и проведение ежегодных профильных конкурсов, фестивалей для организации туристской индустрии</t>
  </si>
  <si>
    <t>Итого по подпрограмме 6</t>
  </si>
  <si>
    <t>"Цифровое муниципальное образование"</t>
  </si>
  <si>
    <t>Подпрограмма 1. "Снижение административных барьеров, повышение качества и доступности предоставления государственных и муниципальных услуг, в том числе на базе многофункциональных центров предоставления государственных и муниципальных услуг"</t>
  </si>
  <si>
    <t>Основное мероприятие 1.
Реализация общесистемных мер по повышению качества и доступности государственных и муниципальных услуг на территории муниципального образования</t>
  </si>
  <si>
    <t>Мероприятие 1.1. Оптимизация предоставления государственных и муниципальных услуг, в том числе обеспечение их предоставления без привязки к месту регистрации, по жизненным ситуациям</t>
  </si>
  <si>
    <t>На базе МФЦ Мытищи, в целях оптимизации предоставления муниципальных услуг, обеспечено предоставление 72 услуг. МФЦ Мытищи работает по экстерриториальному принципу. По единому заявлению, в том числе с учётом жизненной ситуации (рождение ребенка, выход на пенсию и т.д.), государственная (муниципальная) услуга предоставляется независимо от места проживания заявителя.</t>
  </si>
  <si>
    <t>Мероприятие 1.2. Оперативный мониторинг качества и доступности предоставления государственных и муниципальных услуг, в том числе по принципу «одного окна»</t>
  </si>
  <si>
    <t xml:space="preserve">Основное мероприятие 2. 
Организация деятельности многофункциональных центров предоставления государственных и муниципальных услуг
</t>
  </si>
  <si>
    <t>Мероприятие 2.1. Организация деятельности многофункциональных центров предоставления государственных и муниципальных услуг, действующих на территории Московской области, по реализации мероприятий, направленных на повышение уровня удовлетворенности граждан качеством предоставления государственных и муниципальных услуг</t>
  </si>
  <si>
    <t>Соглашение на субсидию из областного бюджета в размере 1721,0 т.р. в системе ГИС РЭБ с Мингосуправлением МО расторгнуто (доп.соглашение от 21.05.2020 № 1-35/ОРГ).</t>
  </si>
  <si>
    <t xml:space="preserve">Выполнение данного мероприятия в 2020 году отменено из-за внесения изменений в бюджет МО. </t>
  </si>
  <si>
    <t>Мероприятие 2.2. Софинансирование расходов на организацию деятельности многофункциональных центров предоставления государственных и муниципальных услуг</t>
  </si>
  <si>
    <t>Произведена оплата труда специалистов и руководителей МФЦ в целях стимулирования и поощрения по итогам работы 2020 года.</t>
  </si>
  <si>
    <t>Мероприятие 2.3. Расходы на обеспечение деятельности (оказание услуг) муниципальных учреждений - многофункциональный центр предоставления государственных и муниципальных услуг</t>
  </si>
  <si>
    <t>Производятся своевременные и в полном объеме выплаты сотрудникам МФЦ и отчисления в соответствующие фонды.</t>
  </si>
  <si>
    <t>Мероприятие 2.4. Обеспечение оборудованием и поддержание работоспособности многофункциональных центров предоставления государственных и муниципальных услуг</t>
  </si>
  <si>
    <t xml:space="preserve">Мероприятие 2.5. Организация деятельности многофункциональных центров предоставления государственных и муниципальных услуг, действующих на территории Московской области, по обеспечению консультирования работниками МФЦ граждан в рамках Единой системы приема и обработки сообщений по вопросам деятельности исполнительных органов государственной власти Московской области, органов местного самоуправления муниципальных образований Московской области
</t>
  </si>
  <si>
    <t>Заключено Соглашение от 02.06.2020 № 35-КЦ/2020 на субсидию из областного бюджета в размере 5795,0 тыс.руб. в системе ГИС РЭБ с Мингосуправлением МО. Осуществлены дополнительные выплаты стимулирующего характера работникам многофункциональных центров предоставления государственных и муниципальных услуг, оказывающих услуги по консультированию граждан.</t>
  </si>
  <si>
    <t>Основное мероприятие 3. 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t>
  </si>
  <si>
    <t>Мероприятие 3.1. Создание новых офисов многофункциональных центров предоставления государственных и муниципальных услуг и дополнительных окон доступа к услугам в многофункциональных центрах предоставления государственных и муниципальных услуг</t>
  </si>
  <si>
    <t>Мероприятие 3.2. Дооснащение материально-техническими средствами – приобретение программно-технических комплексов для оформления паспортов гражданина Российской Федерации,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t>
  </si>
  <si>
    <t>Приобретена криптокабина для оформления паспортов и установлена в офисе МФЦ Мытищи по адресу: ул. Карла Маркса, д. 4.</t>
  </si>
  <si>
    <t>Денежные средства не освоены в полном объеме в связи с образовавшейся экономией в результате проведения конкурентных процедур на электронной площадке.</t>
  </si>
  <si>
    <t>Основное мероприятие 1. Информационная инфраструктура</t>
  </si>
  <si>
    <t>Мероприятие 01.01.Обеспечение доступности для населения муниципального образования Московской области современных услуг широкополосного доступа в сеть Интернет</t>
  </si>
  <si>
    <t xml:space="preserve">Проводятся работы по прокладке оптико-волоконных линий связи и расширения коммуникаций. По состоянию на 31.12.2020: обслуживается около 300 км оптико-волоконных линий связи (из них: в 2020 году проложено 2,14 км); обеспечивается доступ к городской сети Wi-Fi в парках г.о. Мытищи (уникальных пользователей - 4571); Подключено 116 социальных объектов к сети Интернет. </t>
  </si>
  <si>
    <t>Мероприятие 01.02. Обеспечение ОМСУ муниципального образования Московской области широкополосным доступом в сеть Интернет, телефонной связью, иными услугами электросвязи</t>
  </si>
  <si>
    <t>Проведена оплата за предоставление интернет-трафика для подразделений администрации г.о. Мытищи за период с января по декабрь 2020 года в соответствии с заключенным контрактами и предоставленными документами.</t>
  </si>
  <si>
    <t>Мероприятие 01.03. 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 обеспечения совместной работы в ней</t>
  </si>
  <si>
    <t>За отчетный период: проведено обслуживание коммутационной и сетевой инфраструктуры (ЛВС бухгалтерии, 11 территориально-удаленных подразделений, ТЭСС, УЗиО, АТС в количестве 18 штук, антивирусная защита, защита от спама, АИС "Учет землепользователей" и т.д.); предоставлен доступ к сети Интернет на скорости 100-200 Мбит/с; предоставлены каналы связи с удаленными подразделениями администрации в количестве 12 шт.; проведено техническое сопровождение "Модуль оказания услуг" (75 пользователей).</t>
  </si>
  <si>
    <t>Мероприятие 01.04. Обеспечение оборудованием и поддержание его работоспособности</t>
  </si>
  <si>
    <t>Заключен договор на поставку запасных частей для серверного оборудования. Проводился сбор и анализ состояния аппаратно-программных комплексов. В октябре  2020 года оборудование поставлено.</t>
  </si>
  <si>
    <t>Экономия образовалась в ходе проведения конкурсных процедур.</t>
  </si>
  <si>
    <t>Основное мероприятие 2. Информационная безопасность</t>
  </si>
  <si>
    <t>Мероприятие 02.01. Приобретение, установка, настройка, монтаж и техническое обслуживание сертифицированных по требованиям безопасности информации технических, программных и программно-технических средств защиты конфиденциальной информации и персональных данных, антивирусного программного обеспечения, средств электронной подписи, средств защиты информационно-технологической и телекоммуникационной инфраструктуры от компьютерных атак, а также проведение мероприятий по защите информации и аттестации по требованиям безопасности информации объектов информатизации, ЦОД и ИС, используемых ОМСУ муниципального образования Московской области</t>
  </si>
  <si>
    <t>Исполнены договоры на приобретение ЭЦП и антивирусного ПО. Проведена оплата за приобретение электронно-цифровых подписей в количестве 82 шт. Заключен договор на поставку антивирусного программного обеспечения на 325 пользователей.
Проводился сбор и анализ состояния аппаратно-программных комплексов со средствами криптографической защиты информации муниципальных организаций в г.о. Мытищи. В октябре 2020 года оборудование поставлено.</t>
  </si>
  <si>
    <t>Основное мероприятие 3. Цифровое государственное управление</t>
  </si>
  <si>
    <t>Мероприятие 03.01. Обеспечение программными продуктами</t>
  </si>
  <si>
    <t>Мероприятие 03.02. 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t>
  </si>
  <si>
    <t>Мероприятие 03.03. Развитие и сопровождение муниципальных информационных систем обеспечения деятельности ОМСУ муниципального образования Московской области</t>
  </si>
  <si>
    <t>За отчетный период:  осуществлялось обслуживание информационных ресурсов и систем (реестры администрации го Мытищи в количестве 10 шт., системы на базе 1С Предприятие: Документооборот, бухгалтерия, архив баз системы документооборот, МСЭД, учетно-управленческие системы, сайт администрации го Мытищи); выполнены работы по регламентному обслуживанию и модернизации сетевой, компьютерной и телефонной инфраструктур, а также услуги с применением СКЗИ (средств криптографической защиты информации).</t>
  </si>
  <si>
    <t>Основное мероприятие 4. Цифровая культура</t>
  </si>
  <si>
    <t>Мероприятие 04.01. Обеспечение муниципальных учреждений культуры доступом в информационно-телекоммуникационную сеть Интернет</t>
  </si>
  <si>
    <t>Предоставление доступа к сети Интернет в муниципальных учреждениях культуры. Все учреждения культуры обеспечены доступом в сеть Интернет, обслуживание идет в рамках заключенных договоров с поставщиками услуг.</t>
  </si>
  <si>
    <t>Основное мероприятие D2. Федеральный проект «Информационная инфраструктура»</t>
  </si>
  <si>
    <t xml:space="preserve">Мероприятие D2.01. Обеспечение организаций дошкольного, начального общего, основного общего и среднего общего образования, находящихся в ведении органов местного самоуправления муниципальных образований Московской области, доступом в сеть Интернет </t>
  </si>
  <si>
    <t>Денежные средства скорректированы и перенесены в МП "Образование".</t>
  </si>
  <si>
    <t>Основное мероприятие D6. Федеральный проект «Цифровое государственное управление»</t>
  </si>
  <si>
    <t>6.1.</t>
  </si>
  <si>
    <t>Мероприятие D6.01. Предоставление доступа к электронным сервисам цифровой инфраструктуры в сфере жилищно-коммунального хозяйства</t>
  </si>
  <si>
    <t>Обеспечен доступ к электронным сервисам цифровой инфраструктуры в сфере ЖКХ. Заключено четырехстороннее соглашение. Реализуется контракт на предоставление доступа к электронным сервисам цифровой инфраструктуры в сфере ЖКХ.</t>
  </si>
  <si>
    <t>Основное мероприятие E4. Федеральный проект «Цифровая образовательная среда»</t>
  </si>
  <si>
    <t>7.1.</t>
  </si>
  <si>
    <t>Мероприятие E4.01. Обеспечение современными аппаратно-программными комплексами общеобразовательных организаций в Московской области</t>
  </si>
  <si>
    <t>7.2.</t>
  </si>
  <si>
    <t>Мероприятие E4.02. Обеспечение современными аппаратно-программными комплексами со средствами криптографической защиты информации муниципальных организаций Московской области</t>
  </si>
  <si>
    <t>7.3.</t>
  </si>
  <si>
    <t>Мероприятие E4.03. Оснащение планшетными компьютерами общеобразовательных организаций в муниципальном образовании Московской области</t>
  </si>
  <si>
    <t xml:space="preserve">Заключен контракт на поставку планшетных компьютеров на сумму 9298,8 тыс.руб.
Поставка  планшетных компьютеров осуществлена. Оплата  проведена по факту выполненных работ и предоставлению платёжных документов.
</t>
  </si>
  <si>
    <t>7.4.</t>
  </si>
  <si>
    <t>Мероприятие E4.04. Оснащение мультимедийными проекторами и экранами для мультимедийных проекторов общеобразовательных организаций в муниципальном образовании Московской области</t>
  </si>
  <si>
    <t>7.5.</t>
  </si>
  <si>
    <t>Мероприятие E4.05.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</si>
  <si>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Заключен контракт на поставку оборудования на сумму 6877,5 тыс.руб. Осуществлена поставка  комплектов компьютерного оборудования.
</t>
  </si>
  <si>
    <t>7.6.</t>
  </si>
  <si>
    <t>Мероприятие E4.06. Обновление и техническое обслуживание (ремонт) средств (программного обеспечения и оборудования), приобретённых в рамках предоставленной субсидии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</si>
  <si>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"Безопасность и обеспечение безопасности жизнедеятельности населения"</t>
  </si>
  <si>
    <t>Подпрограмма 1. "Профилактика преступлений и иных правонарушений"</t>
  </si>
  <si>
    <t>Основное мероприятие 01.
Повышение степени антитеррористической защищенности социально значимых объектов находящихся в собственности муниципального образования и мест с массовым пребыванием людей</t>
  </si>
  <si>
    <t>Мероприятие 1.1. Проведение мероприятий по профилактике терроризма</t>
  </si>
  <si>
    <t xml:space="preserve">
</t>
  </si>
  <si>
    <t>Мероприятие 1.1.1. Проведение мероприятий в соответствии с Планом работы Антитеррористической комиссии  городского округа Мытищи на  2020 год</t>
  </si>
  <si>
    <t>В 2020 году проведено 6 заседаний Антитеррористической  комиссии  городского округа Мытищи , в состав данной комиссии входят: 2 отделение 1 окружного отдела УФСБ по г. Москве и МО, МБУЗ «МГКБ», ГУ МЧС России, Начальник отдела надзорной деятельности по городскому округу Мытищинскому, Мытищинская городская прокуратура, Управления ЖКХ и благоустройства, Управление образования, Управление культуры, Начальник Управления по физической культуре и спорту,  Управление по  работе с молодежью, Управление транспорта и организации дорожного хозяйства. В рамках проведения комиссии заслушиваются актуальные проблемы связанные совершенствованием организации антитеррористической защищенности объектов транспортной инфраструктуры, образования, культуры, спорта, ЖКХ, здравоохранения и мест массового пребывания людей, по результатам проведенных комиссий выносится Протокол.
25.08.2020 проведено заседание Антитеррористической комиссии городского округа Мытищи. На заседании заслушали информацию о состоянии антитеррористической защищённости образовательных учреждений городского округа Мытищи Московской области и дополнительных мерах по обеспечению безопасности проведения  «Дня знаний». Предложено организовать и провести  инструктажи  руководства и преподавательского состава учреждений образования о порядке действий в случае угрозы совершения террористического акта. А так же предложено осуществить комплекс мер по эвакуации на специальные стоянки бесхозных и брошенных автотранспортных средств, находящихся вблизи учебных заведений.</t>
  </si>
  <si>
    <t>Мероприятие 1.2. Приобретение оборудования (материалов), наглядных пособий и оснащения для использования при проведении тренировок на объектах с массовым пребыванием людей</t>
  </si>
  <si>
    <t>Мероприятие 1.3. Оборудование социально-значимых объектов инженерно-техническими сооружениями, обеспечивающими контроль доступа или блокирование несанкционированного доступа, контроль и оповещение о возникновении угроз</t>
  </si>
  <si>
    <t>Мероприятие 1.3.1. Физическая охрана объектов администрации городского округа Мытищи</t>
  </si>
  <si>
    <t>Исполнены контракты на оказание услуг физической охраны зданий и помещений администрации городского округа Мытищи.</t>
  </si>
  <si>
    <t>Мероприятие 1.3.2. Техническое обслуживание и реагирование на срабатывание систем тревожной и охранной сигнализаций, в зданиях и помещениях Администрации городского округа Мытищи Московской области</t>
  </si>
  <si>
    <t>Исполнены контракты на оказание услуг по  техническому обслуживанию и реагированию на срабатывание систем тревожной и охранной сигнализаций, в зданиях и помещениях администрации городского округа Мытищи.</t>
  </si>
  <si>
    <t>Мероприятие 1.3.3. Устройство, обслуживание и ремонт системы видеонаблюдения, контроля доступа, средств тревожной, охранной, пожарной сигнализации в административных зданиях Администрации городского округа и объектов социальной сферы</t>
  </si>
  <si>
    <t>Исполнены контракты: с АО "Группа Оптиком" на оказание услуг по техническому обслуживанию и текущему содержанию систем видеонаблюдения; с АО "Группа Оптиком" на оказание услуг по техническому обслуживанию и текущему содержанию систем видеонаблюдения.</t>
  </si>
  <si>
    <t>Мероприятие 1.3.4. Изготовление пропусков на автомобили</t>
  </si>
  <si>
    <t>Изготовлены пропуска на автомобили на 2020 год в количестве 1000 штук.</t>
  </si>
  <si>
    <t xml:space="preserve">Основное мероприятие 02.
Обеспечение деятельности общественных объединений правоохранительной направленности
</t>
  </si>
  <si>
    <t>Мероприятие 2.1. Проведение мероприятий по привлечению граждан, принимающих участие в деятельности народных дружин</t>
  </si>
  <si>
    <t xml:space="preserve">Мероприятие 2.2. Материальное стимулирование народных дружинников </t>
  </si>
  <si>
    <t>Мероприятие 2.3. Материально-техническое обеспечение деятельности народных дружин</t>
  </si>
  <si>
    <t>2.3.1.</t>
  </si>
  <si>
    <t>Мероприятие 2.3.1. Создание условий для деятельности добровольных народных дружин</t>
  </si>
  <si>
    <t>Мероприятие 2.4. Проведение мероприятий по обеспечению правопорядка и безопасности граждан</t>
  </si>
  <si>
    <t>Мероприятие 2.5. Осуществление мероприятий по обучению народных дружинников</t>
  </si>
  <si>
    <t>Инструктаж членов народной дружины проводится сотрудниками МУ МВД России "Мытищинское" при каждом заступлении дружинников на совместное патрулирование улиц и общественных мест, проверку лиц, состоящих на профилактических учетах в МУ МВД России "Мытищинское".</t>
  </si>
  <si>
    <t>Основное мероприятие 03. Реализация мероприятий по обеспечению общественного порядка и общественной безопасности, профилактике проявлений экстремизма на территории муниципального образования Московской области</t>
  </si>
  <si>
    <t>Мероприятие 3.3. 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t>
  </si>
  <si>
    <t>Мероприятие 3.3.1. Организация и проведение уроков памяти с учащимися с 7 – 11 классы на тему «Молодежь против терроризма и экстремизма»</t>
  </si>
  <si>
    <t>Проведен обучающий семинар с директорами и заместителями по безопасности образовательных учреждений с участием представителей 2 отделения 1 окружного отдела УФСБ по г. Москве и МО и МУ МВД РФ «Мытищинское» по теме «Противодействие экстремизму и терроризму (буллинг и т.д.) в учебных учреждениях на территории городского округа Мытищи». Во всех общеобразовательных учреждениях имеются «Программы по правовому воспитанию школьников». В планах воспитательной работы школ на 2020-2021 учебный год имеются разделы: «Правовое воспитание», «Работа с детьми и  семьями  «группы риска», «Предупреждение терроризма, экстремизма, ксенофобии, воспитание  толерантности», «Работа с родителями». В июне заместители директоров школ по воспитательной работе сдают отчеты об исполнении плана. 
В каждой школе имеются информационные стенды, литература по законодательству Российской Федерации, ведется работа школьных библиотек по выявлению и устранению экстремистских материалов в рамках книжного фонда общеобразовательных учреждений округа.</t>
  </si>
  <si>
    <t>Мероприятие 3.3.2. Проведение мероприятий, направленных на профилактику проявлений экстремизма, развитие и укрепление толерантности в молодежной среде, в т.ч., посвященных Дню солидарности в борьбе с терроризмом</t>
  </si>
  <si>
    <t xml:space="preserve">Проведены родительские собрания в школах, на которых рекомендовано родителям в процессе воспитания детей обращать внимание на возможное увлечение идеологии насилия и ненависти к людям, намерений совершить насильственные действия в отношении своих сверстников, учителей, других людей. Особое внимание: к содержанию общения детей в социальных сетях, мессенджерах, занятиям в свободное от учебы время.
Всего в мероприятиях приняли участие более 34000 школьников, из них 1386  обучающихся стали участниками первого Всероссийского онлайн-урока мужества, проводимого Российским Союзом ветеранов, цель которого – противодействие идеологии терроризма, профилактика религиозного и этнического экстремизма в общеобразовательных организациях Российской Федерации.                          </t>
  </si>
  <si>
    <t>Мероприятие 3.3.3. Изготовление печатной продукции на тематику профилактики терроризма и экстремизма</t>
  </si>
  <si>
    <t>Произведено изготовление плакатов МАУ "ТВ Мытищи" в количестве 100 шт. на тематику профилактики терроризма и экстремизма.</t>
  </si>
  <si>
    <t>Мероприятие 3.4. Проведение мероприятий по профилактике экстремизма</t>
  </si>
  <si>
    <t>Мероприятие 3.4.1. Профилактика распространения радикализма в спортивной сфере, в том числе в спортивных школах  и клубах, а так же проникновения приверженцев экстремистской идеологии в тренерско-преподавательский состав</t>
  </si>
  <si>
    <t xml:space="preserve">Проведены выездные мероприятия с целью оказания практической помощи в вопросах антитеррористической защищенности на спортивных объектах учреждений, подведомственных управлению. Должностные лица, ответственные за обеспечение антитеррористической безопасности спортивных объектов, систематически проводят инструктажи сотрудников охранных подразделений по действиям в нештатных ситуациях на данных объектах. Сотрудники учреждений ознакомлены с инструкциями по действиям работников в случае угрозы возникновения или совершения террористического акта.
На спортивных объектах проведены «Общеобластные тренировки по эвакуации и отработке навыков действия персонала и посетителей при возникновении пожара и чрезвычайных ситуаций». По результатам тренировки, персонал спортивных объектов готов к действиям в случае возникновения пожара и чрезвычайных ситуаций.
В спортивной школе «ЦДЮС» проходил круглый стол «Экстремизму и терроризму – нет». </t>
  </si>
  <si>
    <t>Мероприятие 3.4.2. Предупреждение по распространению и пропаганды экстремистской идеологии, в том числе в сети «Интернет»</t>
  </si>
  <si>
    <t xml:space="preserve">Во исполнение  комплексного плана противодействия идеологии терроризма в Московской области на 2019-2023 годы приняты дополнительные меры по совершенствованию взаимодействия с муниципальными средствами массовой информации, для обеспечения надлежащего уровня информационно-пропагандистского сопровождения проводимых на территории городского округа Мытищи антитеррористических и антиэкстремистских  мероприятий. В соответствии с письмом Минобрнауки России от 28.04.2014 N ДЛ-115/03 в 33 общеобразовательных учреждениях организована работа по ограничению доступа обучающихся к видам информации, распространяемой посредством сети «Интернет», причиняющей вред здоровью и (или) развитию детей, а также не соответствующей задачам образования. В школах имеются положения о системе контентной фильтрации (СКФ) Интернет ресурсов, о комиссии по контентной фильтрации. Разработаны правила использования сети Интернет. За отчетный период материалы с признаками экстремистской пропаганды не изымались.           </t>
  </si>
  <si>
    <t>Мероприятие 3.4.3. Проведения работы с общественными объединениями молодежи в организациях высшего и среднего профессионального образования, объединениями спортивных болельщиков</t>
  </si>
  <si>
    <r>
      <t xml:space="preserve">В 33 образовательных организациях проведены педагогические советы с обсуждением вопросов по противодействию распространения идеологии терроризма и религиозно-политического экстремизма. Повторно изучены методические материалы Министерства образования Московской области «Угрозы, вызываемые распространением идей терроризма и религиозно-политического экстремизма, межнациональной и межконфессиональной розни». 
15 мая 2020 года состоялся областной вебинар «Противодействие идеологии терроризма и экстремизма в образовательной среде», в котором приняли участие заместители руководителей, социальные педагоги, педагоги-психологи, классные руководители, педагоги-организаторы образовательных учреждений.
Специалистами управления образования проведен анализ состояния дел по антитеррористической защищённости объектов образования городского округа Мытищи. </t>
    </r>
    <r>
      <rPr>
        <sz val="14"/>
        <rFont val="Arial"/>
        <family val="2"/>
        <charset val="204"/>
      </rPr>
      <t>Руководителями фан-клуба молодежной хоккейной команды "Атлант" проведены беседы с болельщиками на тему соблюдения основных правил поведения на спортивно-массовых мероприятиях с целью обеспечения безопасности.</t>
    </r>
    <r>
      <rPr>
        <sz val="14"/>
        <rFont val="Arial"/>
        <family val="2"/>
      </rPr>
      <t xml:space="preserve">            </t>
    </r>
  </si>
  <si>
    <t>Мероприятие 3.5 Организация и проведение «круглых столов» с лидерами местных национально-культурных объединений и религиозных организаций по вопросам социальной и культурной адаптации мигрантов, предупреждения конфликтных ситуаций среди молодежи, воспитания  межнациональной и межконфессиональной толерантности</t>
  </si>
  <si>
    <t xml:space="preserve">В спортивной школе «ЦДЮС» проходил круглый стол «Экстремизму и терроризму – нет». В образовательных учреждениях проведены мероприятия, обеспечивающие открытое выражение и обсуждение учащимися вопросов межнациональных отношений и религиозной принадлежности: беседы, лекции, «круглые столы», психологические тренинги, направленные на воспитание  толерантности,  предупреждение  экстремизма и ксенофобии. Темы занятий:  «Мы – граждане России», «День памяти событий в Беслане», «День народного единства», «У экстремизма нет национальности», «Права человека глазами ребенка», «День защиты детей»,  «День России», «Мир без насилия», «Неформальные молодёжные течения и движения». В работе используются фильмы по профилактике терроризма в молодежной среде, разработанные Главным управлением региональной безопасности Московской области.
За отчетный период на территории городского округа  Мытищи конфликтов по причине расовой и религиозной розни, а также фактов пропаганды национализма не выявлено.             </t>
  </si>
  <si>
    <t>3.3.1.</t>
  </si>
  <si>
    <t>Мероприятие 3.5.1. Укрепление межнационального и межконфессионого согласия, поддержки и развитию языков и культуры народов Российской Федерации , проживающих на территории городского округа, реализации прав коренных малочисленных народов и других национальных меньшинств, обеспечению социальной и культурной адаптации мигрантов</t>
  </si>
  <si>
    <t xml:space="preserve">Деятельность учреждений культуры направлена на предотвращение, предупреждение негативных явлений в молодежной среде, профилактику национального экстремизма и формирование культуры межнационального общения, создание условий для эстетического воспитания и образования творческой самореализации, воспитания духовности, патриотизма, формирование здорового образа жизни и гражданской культуры населения, комплексного подхода к формированию толерантного отношения подростков и молодежи к гражданам любой национальности.   </t>
  </si>
  <si>
    <t>3.3.2.</t>
  </si>
  <si>
    <t>Мероприятие 3.5.2. Профилактика межнациональных (межэтнических) конфликтов</t>
  </si>
  <si>
    <t xml:space="preserve">Проведено 219 мероприятий, направленных на профилактику терроризма и гармонизацию межэтнических отношений, среди таковых: 
- «Родной земли многоголосье» - видео-лекторий, гармонизация межэтнических отношений;
- «Обязан помнить» - видео презентация;
- «Я и экстремальная ситуация» - видео-обзор;
- «На перекрестке культур» - видео-показ документального кино, направленного на гармонизацию межэтнических отношений;  
- «Спасти и выжить» - квест, «Успеть вовремя» - видео урок, посвященный правилам поведения в случае возникновения чрезвычайной ситуации; 
- «Терроризм - зло против человечества», «Угроза терроризма», «Час права» - информационно- профилактические беседы;
- «Если с другом вышел в путь…» - тематическая программа, посвященная международному дню друзей и толерантности.                   
    К проводимым мероприятиям привлечено и приняло участие около 3500 подростков и молодежи городского округа Мытищи. </t>
  </si>
  <si>
    <t>Мероприятие 3.6 Организация и проведение информационно-пропагандистских мероприятий по разъяснению сущности терроризма и его общественной опасности, а также формирование у граждан неприятия идеологии терроризма</t>
  </si>
  <si>
    <t>Мероприятие 3.7 Проведение капитального ремонта (ремонта) зданий (помещений), находящихся в собственности муниципальных образований Московской области, в целях размещения подразделений Главного следственного управления Следственного комитета Российской Федерации по Московской области</t>
  </si>
  <si>
    <t>Мероприятие 3.8. Проведение капитального ремонта (ремонта) зданий (помещений), находящихся в собственности муниципальных образований Московской области, в которых располагаются городские (районные) суды</t>
  </si>
  <si>
    <t>4</t>
  </si>
  <si>
    <t xml:space="preserve">Основное мероприятие 04. Развертывание элементов системы технологического обеспечения региональной общественной безопасности и оперативного управления «Безопасный регион»
</t>
  </si>
  <si>
    <t>Мероприятие 4.1. Оказание услуг по предоставлению видеоизображения для системы технологического обеспечения региональной общественной безопасности и оперативного управления «Безопасный регион»</t>
  </si>
  <si>
    <t>Мероприятие 4.1.1. Приобретение технических средств для организации этапов построения городского сегмента системы технологического обеспечения региональной общественной безопасности и оперативного управления «Безопасный регион»</t>
  </si>
  <si>
    <t xml:space="preserve">Исполнен контракт на поставку видеокамер и оборудования для программно-технического комплекса видеонаблюдения
системы технологического обеспечения региональной общественной
безопасности и оперативного управления «Безопасный регион». (видеокамеры - 75 штук и удлинители сигнала РоЕ - 50 штук).   </t>
  </si>
  <si>
    <t>Мероприятие 4.2. Проведение работ по установке видеокамер с подключением к системе «Безопасный регион» на подъездах многоквартирных домов</t>
  </si>
  <si>
    <t xml:space="preserve">Исполнены: договор на поставку 200 видеокамер для программно-технического комплекса видеонаблюдения
системы технологического обеспечения региональной общественной безопасности и
оперативного управления «Безопасный регион»; договор на поставку оборудования и расходных материалов для 200 видеокамер; договор на поставку серверного оборудование в количестве 1 шт. </t>
  </si>
  <si>
    <t>4.3.</t>
  </si>
  <si>
    <t>Мероприятие 4.3. Обслуживание, модернизация и развитие системы «Безопасный регион»</t>
  </si>
  <si>
    <t>4.3.1.</t>
  </si>
  <si>
    <t>Мероприятие 4.3.1. Услуги  по организации и поддержанию в исправном состоянии элементов оборудования системы технологического обеспечения региональной общественной безопасности и оперативного управления «Безопасный регион»</t>
  </si>
  <si>
    <t xml:space="preserve">Исполнен контракт на оказание услуг по предоставлению видеоизображения системы «Безопасный регион» в городском округе Мытищи на 410 видеокамерах. Оказание услуг по передаче сигнала с видеокамер и техническому обслуживанию оборудования системы технологического обеспечения региональной общественной безопасности и оперативного управления «Безопасный регион» в рамках муниципального задания.      </t>
  </si>
  <si>
    <t>4.4.</t>
  </si>
  <si>
    <t>Мероприятие 4.4. Обеспечение установки на коммерческих объектах видеокамер с подключением к системе «Безопасный регион», а также интеграция имеющихся средств видеонаблюдения коммерческих объектов в систему «Безопасный регион»</t>
  </si>
  <si>
    <t xml:space="preserve">Проведение рабочих встреч с руководителями торговых объектов, объектов общественного питания и бытовых услуг, расположенных на территории городского округа Мытищи и проведение работ по подключению к системе «Безопасный регион».  Согласование рабочей группой эталонного изображения с видеокамер. Проведение рабочих встреч с интернет - провайдерами, предоставляющими доступ к сети интернет коммерческим объектам, для участия в построении системы видеонаблюдения «Безопасный регион» для обслуживаемых объектов. Направлено  письмо от имени главы городского округа по вопросу подключения торговых объектов к системе «Безопасный регион.        
</t>
  </si>
  <si>
    <t xml:space="preserve">Основное мероприятие 05.
Профилактика наркомании и токсикомании, проведение ежегодных медицинских осмотров школьников и студентов, обучающихся в  образовательных организациях Московской области, с целью раннего выявления незаконного потребления  наркотических средств и психотропных веществ, медицинских осмотров призывников в Военном комиссариате Московской области
</t>
  </si>
  <si>
    <t>Мероприятие 5.1. Профилактика наркомании и токсикомании, проведение ежегодных медицинских осмотров школьников и студентов, обучающихся в  образовательных организациях Московской области, с целью раннего выявления незаконного потребления  наркотических средств и психотропных веществ</t>
  </si>
  <si>
    <t>5.1.1.</t>
  </si>
  <si>
    <t>Мероприятие 5.1.1. Проведение антинаркотических мероприятий с использованием профилактических программ, одобренных Министерством образования Московской области</t>
  </si>
  <si>
    <t>5.1.2.</t>
  </si>
  <si>
    <t>Мероприятие 5.1.2. Обучение педагогов и волонтеров методикам проведения профилактических занятий с использованием программ, одобренных Министерством образования Московской области</t>
  </si>
  <si>
    <t>5.1.3.</t>
  </si>
  <si>
    <t>Мероприятие 5.1.3. Изготовление и размещение социальной рекламы, направленной на профилактику правонарушений, в том числе коррупционной направленности, распространения наркомании, алкоголизма и табакокурения в средствах массовой информации городского округа Мытищи</t>
  </si>
  <si>
    <t>Изготовлено 16728 карманных календарей на 2021 год.</t>
  </si>
  <si>
    <t>5.1.4.</t>
  </si>
  <si>
    <t>Мероприятие 5.1.4. Проведение Дней профилактики в образовательных учреждениях; разъяснение прав и законных интересов несовершеннолетних</t>
  </si>
  <si>
    <t xml:space="preserve">Проведен 1 день профилактики в МБОУ СОШ №6; профилактические лекции в МБОУ СОШ №10; совещание с родителями воспитанников МАУ «СШ «ЦДЮС». В колледже РУК проведен день правовой помощи. Осуществлялось консультирование по телефонам «горячей линии» субъектов системы профилактики округа; проводились профилактические беседы, консультирование несовершеннолетних и их законных представителей по правовым вопросам, разъяснение их прав, обязанностей и ответственности.        </t>
  </si>
  <si>
    <t>5.1.5.</t>
  </si>
  <si>
    <t>Мероприятие 5.1.5. Демонстрация видеофильмов, направленных на предупреждение и профилактику алкоголизма и наркомании и иных противоправных действий в подростковой среде</t>
  </si>
  <si>
    <t>Постоянно при проведении каждого мероприятия.
На официальном сайте администрации городского округа Мытищи размещена социальная  реклама, направленная на профилактику противоправного поведения подростков. В газете «Неделя в округе» опубликованы 2 статьи, направленные на профилактику правонарушений несовершеннолетних, предотвращение их гибели, в том числе в результате выпадения малолетних детей из окон многоквартирных домов. Проведен прямой эфир на телеканале «1 Мытищинский». Видеоролики профилактической направленности и заседания Комиссии транслируются на местном ТВ и светодиодных экранах округа. Информация о проводимых комиссией мероприятиях размещается на официальных страницах в социальных сетях.</t>
  </si>
  <si>
    <t>5.1.6.</t>
  </si>
  <si>
    <t>Мероприятие 5.1.6. Работа горячей телефонной линии «Ребенок в опасности», оперативное реагирование на выявленные факты  неблагополучия, координация вопросов оказания необходимой помощи и социальной реабилитации</t>
  </si>
  <si>
    <t>По телефону «горячей» линии «Ребенок в опасности» проводилось консультирование граждан. По всем сообщениям, содержащим информацию о неблагополучии, приняты меры оперативного реагирования. Всего в комиссию поступило 106 обращений, заявлений и жалоб граждан. По обращениям и поступающей информации организуются межведомственные выезды. Проводится работа по раннему выявлению нарушения прав несовершеннолетних.</t>
  </si>
  <si>
    <t>5.1.7.</t>
  </si>
  <si>
    <t>Мероприятие 5.1.7. Проведение на территории городского округа Межведомственной профилактической операции «Подросток», обеспечение координации деятельности органов и учреждений системы профилактики (по отдельному плану)</t>
  </si>
  <si>
    <t xml:space="preserve">Проведено 37 заседаний Комиссии г.о.Мытищи, рассмотрено 29 целевых вопросов по предупреждению безнадзорности и правонарушений несовершеннолетних, по которым дано 70 поручений субъектам профилактики.  Все постановления направлены для исполнения в субъекты системы профилактики. Проведены оперативно-профилактические мероприятия «Безопасное детство», «Подросток-семья»,  «Подросток-игла». Организовано и проведено 4 рейда с представителями линейного отдела полиции на ж.д. станции Мытищи, направленные на предупреждение гибели и травмирования несовершеннолетних на объектах транспорта, выявление подростков, совершающих правонарушения и антиобщественные действия на объектах транспорта. Организован межведомственный рейд с УИИ (по соблюдению обязанностей, наложенных судом).
Организована летняя занятость несовершеннолетних, с которыми проводится индивидуальная профилактическая работа; организована и проведена акция «Собери ребенка в школу»; в рамках межведомственной профилактической акции «Здоровье – твоё богатство» организован и проведен «Единый день здоровья».  Проведены: 2 совещания представителей КДН и ЗП и управления по работе с молодежью по вопросам межведомственного взаимодействия; 2 совещания с личным составом ОУУП и ПДН МУ МВД России «Мытищинское»; совещание в Мытищинской городской прокуратуре  по вопросам профилактики подростковой преступности; совещание с Управлением потребительского рынка и услуг и представителями торговых предприятий по вопросу реализации несовершеннолетним алкоголя; совещание с представителями сообществ «Анонимные алкоголики» и «Анонимные наркоманы»; совещание с врачами-педиатрами Детской поликлиники №2 ГБУЗ МО «МГКБ». Обеспечено участие в координационных и совещательных органах г.о.Мытищи, а также областных совещаниях и иных мероприятиях в части касающейся.     
</t>
  </si>
  <si>
    <t>5.1.8.</t>
  </si>
  <si>
    <t>Мероприятие 5.1.8. Проведение конкурсов «Светлый город» и «Наш участковый»</t>
  </si>
  <si>
    <t xml:space="preserve">Изготовлино 117 дипломов и свидетельств победителям и участникам конкурсов «Светлый город» и «Наш участковый». </t>
  </si>
  <si>
    <t>5.1.9.</t>
  </si>
  <si>
    <t>Мероприятие 5.1.9. Организация семинара, направленного на формирование негативного отношения в обществе к немедицинскому потреблению наркотиков</t>
  </si>
  <si>
    <t xml:space="preserve">Основное мероприятие 07. Развитие похоронного дела на территории Московской области
</t>
  </si>
  <si>
    <t xml:space="preserve">Мероприятие 7.1. Возмещение специализированной службе по вопросам похоронного дела стоимости услуг по погребению умерших в части, превышающей размер возмещения, установленный законодательством РФ и МО                    </t>
  </si>
  <si>
    <t>Выплачена заработная плата сотрудникам, а так же исполнены следующие контракты на: услуги по подготовке и транспортировке тел невостреб.умерших; услуги по механической копке; приобретение  удостоверений о захоронении. Произведено 3216 захоронений, из которых - 131 отказных и безродных. 195 урн с прахом захоронена в нишу колумбарной стены.</t>
  </si>
  <si>
    <t>Мероприятие 7.2. Расходы на обеспечение деятельности (оказание услуг) в сфере похоронного дела</t>
  </si>
  <si>
    <t>Мероприятие 7.4. Зимние и летние работы по содержанию мест захоронений, текущий и капитальный ремонт основных фондов</t>
  </si>
  <si>
    <t xml:space="preserve">Организовано сезонное содержание территорий 20 кладбищ (831 060 кв.м.), уборка от снега и наледи, грязи, подъездов к кладбищам, площадей, внутриквартальных дорог и дорожек, площадок, подходов к местам захоронений и лестничных сходов, посыпка территории песком, обработка реагентами. Исполнены контракты на: услуги связи; поставку газа; эл.энергии; аренду неж.помещений; услуги пультовой охраны с использованием тревожной кнопки; услуги по откачке и вывозу ЖБО; услуги по поддержанию </t>
  </si>
  <si>
    <t>продолжение п.7.3.</t>
  </si>
  <si>
    <t>работоспособности программы 1С; поставку и установку емкостей для тех.воды на территорию кладбищ (закуплено 20 емкостей для воды:
кл.Волково - 7 шт.; кл.Еремино - 7 шт.; пос.Пирогово - 2 шт.; пос.Вешки - 4 шт.); поставку краски для покраски контейнеров для мусора, заборов, бордюров, мет.изделий на территории кладбищ; поставку канц.товаров. Выполнен завоз 200 куб.м. песка, 200 куб. м гравия. Выполнен завоз 118 куб.м. технической воды. Закуплено 50 шт.урн для мусора. Вывезено ТКО - 6048 куб.м. На территории кл. Волково выполнено устройство: дороги - 962,5 кв.м., контейнерных площадок - 3 шт., установка ограждения - 550 пог.м.</t>
  </si>
  <si>
    <t>Мероприятие 7.7. Проведение инвентаризации мест захоронений</t>
  </si>
  <si>
    <t>Мероприятие 7.9. Осуществление переданных полномочий Московской области по транспортировке умерших в морг, включая погрузо-разгрузочные работы, с мест обнаружения или происшествия для проведения судебно-медицинской экспертизы</t>
  </si>
  <si>
    <t>Исполнены контракты и договоры на: аренду специальных автотранспортных средств; услуги по проведению предрейсовых медицинских осмотров водителей; поставку бензина и диз.топлива; средств защиты; мешков патологоанатомических; спец.летней одежды. Проведен ежегодный мед.осмотра, а так же выплачена заработная плата сотрудникам. Транспортировка тел в морг - 2684 чел.</t>
  </si>
  <si>
    <t>Подпрограмма 2. "Снижение рисков возникновения и смягчение последствий чрезвычайных ситуаций природного и техногенного характера"</t>
  </si>
  <si>
    <t xml:space="preserve">Основное мероприятие 01.
Осуществление мероприятий по защите и смягчению последствий от чрезвычайных ситуаций природного и техногенного характера населения и территорий муниципального образования Московской области
</t>
  </si>
  <si>
    <t xml:space="preserve">Мероприятие 1.1. Подготовка должностных лиц по вопросам гражданской обороны, предупреждения и ликвидации чрезвычайных ситуаций.
 (Институт развития МЧС России, УМЦ ГКУ «Специальный центр «Звенигород», др. специализированные учебные учреждения)
</t>
  </si>
  <si>
    <t>Мероприятие 1.2. Создание и содержание курсов гражданской обороны</t>
  </si>
  <si>
    <t>Мероприятие 1.3. Оборудование учебно-консультационных пунктов для подготовки неработающего населения информационными стендами, оснащение УКП учебной литературой и видеотехникой</t>
  </si>
  <si>
    <t>Мероприятие 1.4. Подготовка населения в области гражданской обороны и действиям в чрезвычайных ситуациях. Пропаганда знаний в области ГО (изготовление и распространение памяток, листовок, аншлагов, баннеров и т.д.)</t>
  </si>
  <si>
    <t>Мероприятие 1.5. Проведение учений, соревнований, тренировок, смотров-конкурсов</t>
  </si>
  <si>
    <t>Мероприятие 1.7. Реализация мероприятий предусмотренных Планом действий и предупреждения чрезвычайных ситуаций природного и техногенного характера муниципального образования (разработка, корректировка, всех Планов и т.д.)</t>
  </si>
  <si>
    <t>Мероприятие 1.8. Создание, содержание и организация деятельности аварийно-спасательных формирований на территории муниципального образования</t>
  </si>
  <si>
    <t>1.7.1.</t>
  </si>
  <si>
    <t>Мероприятие 1.8.1. Формирование и обеспечение деятельности аварийно-спасательной службы</t>
  </si>
  <si>
    <t>1.7.2.</t>
  </si>
  <si>
    <t>Мероприятие 1.8.2. Строительство легко возводимого помещения для организации водно-спасательного поста на муниципальной зоне отдыха</t>
  </si>
  <si>
    <t>Основное мероприятие 02. Выполнение мероприятий по безопасности населения на водных объектах, расположенных на территории Московской области</t>
  </si>
  <si>
    <t>Мероприятие 2.1. Осуществление мероприятий по обеспечению безопасности людей на водных объектах, охране их жизни и здоровья</t>
  </si>
  <si>
    <t>Мероприятие 2.1.1. Содержание и обслуживание спасательных постов со спасательным, водолазным, медицинским оборудованием, снаряжением (Новоалександрово, Новосельцево)</t>
  </si>
  <si>
    <t xml:space="preserve">Оказаны услуги по содержанию и обслуживанию спасательных постов на муниципальных зонах отдыха (деревня Новоалександрово, поселок Новосельцево). </t>
  </si>
  <si>
    <t>Мероприятие 2.1.2. Водолазное обследование и очистка дна акваторий (Новоалександрово, Новосельцево, Большое Ивановское)</t>
  </si>
  <si>
    <t xml:space="preserve">Исполнен муниципальный контракт на выполнение работ по водолазному обследованию и очистке дна акваторий муниципальных зон отдыха (поселок Новоалександрово, деревня Новосельцево, поселок Большое Ивановское).                                                              </t>
  </si>
  <si>
    <t>Мероприятие 2.1.3. Проведение лабораторных исследований анализов воды, песка, почвы, земли и иловых осадков</t>
  </si>
  <si>
    <t xml:space="preserve">Исполнен муниципальный контракт, заключенный с ФБУЗ "Центр гигиены и эпидемиологии" на выполнение работ по санитарно-химическому исследованию воды источников водоснабжения; санитарно-бактериологическому исследованию воды открытых водоемов; санитарно- паразитологическому исследованию воды поверхностных водных объектов; радиационные исследования; санитарно-химические, паразитологические, энтомологические, бактериологические исследования почвы, земли, песка, иловых осадков.                                                                                                                                             </t>
  </si>
  <si>
    <t xml:space="preserve">            </t>
  </si>
  <si>
    <t>2.1.4.</t>
  </si>
  <si>
    <t>Мероприятие 2.1.4. Организация спасения на водных объектах, расположенных в границах городского округа Мытищи</t>
  </si>
  <si>
    <t>Исполнен контракт, заключенный с ООО «Аварийно-спасательная служба Нефтегазового и Топливно-Энергетического Комплекса» на оказание услуг по обеспечению безопасности жизни и здоровья граждан на водных объектах городского округа Мытищи. Осуществляется ежедневное  патрулирование акватории зоны отдыха Пироговское водохранилище (Пироговский рукав Клязьминского вдх), Клязьминское водохранилище, Пяловское водохранилище тремя катерами.</t>
  </si>
  <si>
    <t>2.1.5.</t>
  </si>
  <si>
    <t>Мероприятие 2.1.5. Приобретение спасательного и специального оборудования и снаряжения (буйки, поплавки, спасательные круги, жилеты)</t>
  </si>
  <si>
    <t>Выполнены работы по поставке материалов и оборудования для обеспечения спасательных постов - 38 ед.</t>
  </si>
  <si>
    <t xml:space="preserve">Оплата за выполненные работы будет произведена в октябре 2020 года. </t>
  </si>
  <si>
    <t>2.1.6.</t>
  </si>
  <si>
    <t>Мероприятие 2.1.6. Изготовление и установка знаков на тему безопасности людей на водных объектах</t>
  </si>
  <si>
    <t>Мероприятие 2.2. Создание, поддержание мест массового отдыха у воды (пляж, спасательный пост на воде, установление аншлагов)</t>
  </si>
  <si>
    <t>2.2.1.</t>
  </si>
  <si>
    <t>Мероприятие 2.2.1. Сбор, вывоз мусора с зон отдыха, подсыпка песка на береговые линии пляжных зон отдыха</t>
  </si>
  <si>
    <t>Исполнены муниципальные контракты, заключенные с ООО "ЭКОТРАНССЕРВИС" и с ИП Володина А.В. на выполнение работ по сбору, вывозу мусора с пляжных зон отдыха (деревня Новоалександрово, поселок Новосельцево, поселок Большое Ивановское, поселок Трудовая Северная) и на выполнение работ по подсыпке песка на береговые линии 188,67м3 (деревня Новоалександрово, поселок Новосельцево, поселок Большое Ивановское, поселок Трудовая Северная).</t>
  </si>
  <si>
    <t xml:space="preserve">Основное мероприятие 03. Создание, содержание системно-аппаратного комплекса "Безопасный город" на территории Московской области
</t>
  </si>
  <si>
    <t>Мероприятие 3.1. Создание, содержание системно-аппаратного комплекса «Безопасный город»</t>
  </si>
  <si>
    <t>Мероприятие 3.1.1. Мониторинг объектов, расположенных на территории городского округа Мытищи, для дальнейшего включения в АПК "Безопасный город"</t>
  </si>
  <si>
    <t xml:space="preserve">Заключены соглашения и установлены регламенты об информационном взаимодействии с ДДС экстренных оперативных служб и организаций (объектов), службами жизнеобеспечения муниципального образования при введении в эксплуатацию сегментов АПК "Безопасный город" (Система-112, КСЭОН). Проводятся испытания и приемка системы КСЭОН. Используются существующие сегменты АПК "Безопасный город" в городском округе Мытищи (система – 112, видеонаблюдение «Безопасный регион, Безопасный город, КСЭОН», установленных в ЕДДС МО.
Функционируют следующие системы мониторинга:
Система мониторинга ЖКХ (теплосеть) - СМС-сообщения в ДДС организации с датчиков мониторинга;
Система мониторинга ЖКХ (водоканал) - СМС-сообщения в ДДС организации с датчиков мониторинга; 
Система мониторинга ЖКХ (газ) - СМС-сообщения в ДДС организации с датчиков мониторинга.
Система мониторинга ЖКХ (электросети - СМС сообщения в ДДС организации с датчиков мониторинга).
На Пироговской плотине №27 ФГУП «Канал им. Москвы» установлен мониторинг уровня воды.
В МУ «ЕДДС Мытищи» г. Мытищи ул. Щербакова д.10 установлена и используется Региональная (территориальная) автоматизированная система централизованного оповещения РАСЦО (ТАСЦО) – П-160. Функционирует система видеонаблюдения "Безопасный регион".                   </t>
  </si>
  <si>
    <t>Подпрограмма 3. "Развитие и совершенствование систем оповещения и информирования населения Московской области"</t>
  </si>
  <si>
    <t xml:space="preserve">Основное мероприятие 01. Создание, развитие и поддержание в постоянной готовности систем оповещения населения об опасностях, возникающих при военных конфликтах или вследствие этих конфликтов, а также при чрезвычайных ситуациях природного и техногенного характера (происшествиях) на территории Московской области
</t>
  </si>
  <si>
    <t>Мероприятие 1.1. Содержание, поддержание в постоянной готовности к применению, модернизация систем информирования и оповещения населения при чрезвычайных ситуациях или об угрозе возникновения чрезвычайных ситуаций, военных действий</t>
  </si>
  <si>
    <t>Мероприятие 1.1.1. Создание и содержание автоматизированной системы оповещения населения при чрезвычайных ситуациях или об угрозе возникновения чрезвычайных ситуаций</t>
  </si>
  <si>
    <t>Исполнены контракты, заключенные с ПАО "Ростелеком" на: эксплуатационно-техническое обслуживание и текущий ремонт аппаратуры муниципальной системы оповещения населения городского округа Мытищи и предоставление физических цепей для обеспечения работы оконечных устройств (сирен) муниципальной системы оповещения.</t>
  </si>
  <si>
    <t>Мероприятие 1.1.2. Услуги по переносу и ремонту региональных систем оповещения  (РСО) на территории г.о. Мытищи</t>
  </si>
  <si>
    <t>Подпрограмма 4. "Обеспечение пожарной безопасности"</t>
  </si>
  <si>
    <t xml:space="preserve">Основное мероприятие 01. Повышение степени пожарной безопасности
</t>
  </si>
  <si>
    <t>Мероприятие 1.1. Оказание поддержки общественным объединениям пожарной охраны, социальное и экономическое стимулирование участия граждан и организаций в добровольной пожарной охране</t>
  </si>
  <si>
    <t>Мероприятие 1.1.1. Оказание поддержки общественным объединениям пожарной охраны, социальное и экономическое стимулирование участия граждан и организаций в добровольной пожарной охране</t>
  </si>
  <si>
    <t>Мероприятие 1.1.2. Материальное поощрение добровольных пожарных</t>
  </si>
  <si>
    <t>Произведена выплата поощрений добровольным пожарным (5 человек).</t>
  </si>
  <si>
    <t>Мероприятие 1.1.3. Проведение ежеквартальных тренировок по проверке боевой готовности добровольных пожарных на базе ДПК «Пироговский», а также, стимулирование добровольных пожарных по страхованию их жизни</t>
  </si>
  <si>
    <t>Проведено страхование жизни 5 добровольных пожарных.</t>
  </si>
  <si>
    <t>Мероприятие 1.1.4. Приобретение  экипировки для добровольных пожарных дружин</t>
  </si>
  <si>
    <t>Мероприятие 1.2. Содержание пожарных гидрантов, обеспечение их исправного состояния и готовности к забору воды в любое время года</t>
  </si>
  <si>
    <t>Мероприятие 1.2.1. Приобретение инвентаря для обеспечения первичных мер пожарной безопасности, в т.ч. мотопомп, рукавов</t>
  </si>
  <si>
    <t>Исполнен контракт по приобретению 30 пожарных руковов для мотопомп.</t>
  </si>
  <si>
    <t>Мероприятие 1.2.2. Обслуживание систем оповещения о пожаре (Сирены С-40)</t>
  </si>
  <si>
    <t>1.2.3.</t>
  </si>
  <si>
    <t>Мероприятие 1.2.3. Оборудование противопожарных полос (окос) по периметру сельских населенных пунктов, расположенных в лесных массивах</t>
  </si>
  <si>
    <t>В соответствии с заключенныи контрактом с ИП Скогорева Е.В. проведена  опашка противопожарных полос а д. Бородино и д. Челобитьево. Произведен весенний окос и опашка противопожарных полос по периметру сельских населенных пунктов, расположенных в лесных массивах площадью 126415 м2.</t>
  </si>
  <si>
    <t>1.2.4.</t>
  </si>
  <si>
    <t>Мероприятие 1.2.4. Оборудование звуковой сигнализацией сельских населенных пунктов для оповещения населения о пожаре</t>
  </si>
  <si>
    <t>1.2.5.</t>
  </si>
  <si>
    <t>Мероприятие 1.2.5. Покраска механических устройств подачи звуковых сигналов для оповещения при пожарах</t>
  </si>
  <si>
    <t>Мероприятие 1.3. Содержание пожарных водоемов и создание условий для забора воды из них в любое время года (обустройство подъездов с площадками с твердым покрытием для установки пожарных автомобилей)</t>
  </si>
  <si>
    <t xml:space="preserve">Мероприятие 1.3.1. Обслуживание (ограждение) пожарных емкостей в д. Бяконтово, д. Торфоболото, с. Троице-Сельцо, д. Поседкино, д. Сумороково, содержание пирсов и подъездных дорог к пожарным прудам </t>
  </si>
  <si>
    <t>Работниками учреждения выполнены работы по обслуживанию пожарных емкостей в д.Бяконтово, д.Торфоболото, с.Троице-Сельцо, д.Поседкино, д.Сумароково (окос травы, очистка от снега прилегающей территории).</t>
  </si>
  <si>
    <t>Мероприятие 1.4. Установка и содержание автономных дымовых пожарных извещателей в местах проживания многодетных семей и семей, находящихся в трудной жизненной ситуации</t>
  </si>
  <si>
    <t>Мероприятие 1.5. Содержание в исправном состоянии средств обеспечения пожарной безопасности жилых и общественных зданий, находящихся в муниципальной собственности</t>
  </si>
  <si>
    <t>Мероприятие 1.6. Организация обучения населения мерам пожарной безопасности и пропаганда в области пожарной безопасности, содействие распространению пожарно-технических знаний</t>
  </si>
  <si>
    <t>Мероприятие 1.6.1. Изготовление, знаков, печатной продукции на противопожарную тематику</t>
  </si>
  <si>
    <t>Изготовлено 26 плакатов на противопожарную тематику.</t>
  </si>
  <si>
    <t>Мероприятие 1.7. Дополнительные мероприятия в условиях особого противопожарного режима</t>
  </si>
  <si>
    <t>Мероприятие 1.8. Обеспечение связи и оповещения населения о пожаре</t>
  </si>
  <si>
    <t>Подпрограмма 5. "Обеспечение мероприятий гражданской обороны"</t>
  </si>
  <si>
    <t xml:space="preserve">Основное мероприятие 01. Организация накопления, хранения освежения и обслуживания запасов материально-технических, продовольственных, медицинских и иных средств в целях гражданской обороны
</t>
  </si>
  <si>
    <t>Мероприятие 1.1. Создание запасов материально-технических, продовольственных, медицинских и иных средств в целях гражданской обороны</t>
  </si>
  <si>
    <t>Мероприятие 1.1.1. Приобретение имущества гражданской обороны, в т. ч. стендов, плакатов и другой наглядной агитации приборов РХБЗ, приборов разведки и т.д.</t>
  </si>
  <si>
    <t>Мероприятие 1.1.2. Разработка и согласование Плана эвакуации населения г.о. Мытищи и г. Москвы</t>
  </si>
  <si>
    <t xml:space="preserve">Основное мероприятие 02. Обеспечение готовности защитных сооружений и других объектов гражданской обороны на территории муниципальных образований Московской области
</t>
  </si>
  <si>
    <t>Мероприятие 2.1. Создание и обеспечение готовности сил и средств гражданской обороны муниципального образования Московской области</t>
  </si>
  <si>
    <t>Мероприятие 2.2. Повышение степени готовности к использованию по предназначению защитных сооружений и других объектов гражданской обороны</t>
  </si>
  <si>
    <t xml:space="preserve">2.2.1. </t>
  </si>
  <si>
    <t>Мероприятие 2.2.1. Оценка состояния защитных сооружений гражданской обороны расположенных на территории городского округа Мытищи</t>
  </si>
  <si>
    <t>Мероприятие 2.3. Организация и выполнение мероприятий, предусмотренных планом гражданской обороны защиты населения муниципального образования Московской области</t>
  </si>
  <si>
    <t>Мероприятие 2.3.1. Мероприятия по созданию, поддержанию и развитию учебно-консультационных пунктов по гражданской обороне и чрезвычайным ситуациям</t>
  </si>
  <si>
    <t>Подпрограмма 6. "Обеспечивающая подпрограмма"</t>
  </si>
  <si>
    <t>Мероприятие 1.2. Содержание оперативного персонала системы обеспечения вызова муниципальных экстренных оперативных служб по единому номеру 112, ЕДДС</t>
  </si>
  <si>
    <t>Мероприятие 1.2.1. Содержание оперативного персонала системы обеспечения вызова муниципальных экстренных оперативных служб по единому номеру 112, ЕДДС</t>
  </si>
  <si>
    <t>Произведена выплата заработной платы работникам.</t>
  </si>
  <si>
    <t>Мероприятие 1.2.2. Совершенствование и развитие системы обеспечения вызова муниципальных экстренных оперативных служб по единому номеру 112, ЕДДС</t>
  </si>
  <si>
    <t xml:space="preserve">Исполнены контракты на: содержание и ремонт общего имущества в многоквартирном доме; дополнительное профессиональное образование; оказание услуг по отслеживанию сигналов тревоги, проверке и подтверждении нормального функционирования системы, эксплуатационному обслуживанию ТСО и реагированию; оказание медицинских услуг; услуги по представлению временного жилья; услуги по распределению электроэнергии; услуги по водоснабжению и водоотведению; </t>
  </si>
  <si>
    <t>продолжение п.1.1.2</t>
  </si>
  <si>
    <t>связь местных соединений; связь IP; связь многоканального телефонного номера (договор); услуги по отоплению; доставку питьевой воды; пошив форменной одежды.</t>
  </si>
  <si>
    <t>Мероприятие 1.3. Проведение мероприятий по предупреждению и ликвидации последствий ЧС на территории муниципального образования</t>
  </si>
  <si>
    <t>Результаты реализации муниципальной программы</t>
  </si>
  <si>
    <t>"Развитие инженерной инфраструктуры и энергоэффективности"</t>
  </si>
  <si>
    <t>за 2020 год</t>
  </si>
  <si>
    <t xml:space="preserve">Наименование подпрограммы/показателя </t>
  </si>
  <si>
    <t>Базовое значение</t>
  </si>
  <si>
    <t>Достигнутое значение показателя за отчетный период</t>
  </si>
  <si>
    <t>Причины невыполнения/ несвоевременного  выполнения/ предложения по выполнению</t>
  </si>
  <si>
    <t>Количество созданных и восстановленных ВЗУ, ВНС и станций водоподготовки</t>
  </si>
  <si>
    <t>ед.</t>
  </si>
  <si>
    <t xml:space="preserve">В 2020 году показатель не реализовывался, запланирован на 2021 г. </t>
  </si>
  <si>
    <t>Количество созданных и восстановленных объектов очистки сточных вод суммарной производительностью</t>
  </si>
  <si>
    <t xml:space="preserve">Выполнены мероприятия по реконструкции комплекса очистных сооружений канализации производительностью 5000 м3/сут  с увеличением производительности до 8500 м3/сут в мкр. Пироговский по адресу: Московская область, г.о. Мытищи, мкр. Пироговский, ул.Пролетарская, владение 4В.
Завершение работ по объекту – 2021 г.
</t>
  </si>
  <si>
    <t>Доля актуальных схем теплоснабжения, водоснабжения и водоотведения, программ комплексного развития систем коммунальной инфраструктуры</t>
  </si>
  <si>
    <t xml:space="preserve">В рамках реализации показателя утверждены схемы по: 
- теплоснабжению;  
- водоснабжению и водоотведению.                     </t>
  </si>
  <si>
    <t>Доля зданий, строений, сооружений органов местного самоуправления и муниципальных учреждений, оснащённых приборами учёта потребляемых энергетических ресурсов</t>
  </si>
  <si>
    <t xml:space="preserve">Произведена замена, поверка 158 шт. приборов учета энергетических ресурсов в муниципальных учреждениях. </t>
  </si>
  <si>
    <t xml:space="preserve">Доля зданий, строений, сооружений муниципальной собственности, соответствующих нормальному уровню энергетической эффективности и выше (А, B, C, D), </t>
  </si>
  <si>
    <t>Проведена модернизация индивидуального теплового пункта в МБОУ «Поведниковская СОШ».</t>
  </si>
  <si>
    <t>Бережливый учёт - оснащённость многоквартирных домов общедомовыми приборами учёта</t>
  </si>
  <si>
    <t xml:space="preserve">Проведена  замена, поверка общедомовых приборов учета энергорессурсов (130 шт.) в многоквартирных домах.
</t>
  </si>
  <si>
    <t>Доля многоквартирных домов с присвоенными классами энергоэффективности</t>
  </si>
  <si>
    <t>59 многоквартирным домам присвоен класс энергоэффективности.</t>
  </si>
  <si>
    <t>Наличие административных комиссий, уполномоченных рассматривать дела об административных правонарушениях в сфере благоустройства</t>
  </si>
  <si>
    <t>да</t>
  </si>
  <si>
    <t>За период 2020 г. создана административная комиссия по рассмотрению дел об административных правонарушениях.</t>
  </si>
  <si>
    <t>Наименование подпрограммы/показателя</t>
  </si>
  <si>
    <t xml:space="preserve">Базовое значение </t>
  </si>
  <si>
    <t>Достигнутое значение показателя за 2020 год</t>
  </si>
  <si>
    <t>Причины невыполнения/несвоевременного выполнения/текущая стадия выполнения/предложения по выполнению</t>
  </si>
  <si>
    <t>Подпрограмма 1. Профилактика преступлений и иных правонарушений</t>
  </si>
  <si>
    <t>Снижение общего количества преступлений, совершенных на территории муниципального образования, не менее чем на 5 % ежегодно</t>
  </si>
  <si>
    <t>Количество преступлений</t>
  </si>
  <si>
    <t>Показатель перевыполнен. Снижение количества преступлений на 5,6%, по сравнению с аналогичным плановым периодом предыдущего отчетного года, связано с уменьшением количества преступлений, совершенных на территории муниципального образования, а также проведенной работы МВД, направленной на профилактику снижения количества преступлений и большим процентом раскрываемости совершенных преступлений.</t>
  </si>
  <si>
    <t xml:space="preserve">Увеличение доли социально значимых объектов (учреждений), оборудованных в целях антитеррористической защищенности средствами безопасности  </t>
  </si>
  <si>
    <t xml:space="preserve">Показатель перевыполнен. Доля социально значимых объектов (учреждений), оборудованных, в целях антитеррористической защищенности, средствами безопасности, увеличилась на 3% по сравнению с аналогичным плановым периодом предыдущего отчетного года. Увеличение доли связано с оборудованием всех социально значимых объектов средствами атитеррористической защищенности, такими, как: металоискатели, камеры видеонаблюдения, физическая охнана, периметровые ограждения. </t>
  </si>
  <si>
    <t>Увеличение числа граждан принимающих участие в деятельности народных дружин</t>
  </si>
  <si>
    <t xml:space="preserve">Показатель достигнут в связи с увеличением членов народной дружины по сравнению с базовым периодом. </t>
  </si>
  <si>
    <t>Снижение доли несовершеннолетних в общем числе лиц, совершивших преступления</t>
  </si>
  <si>
    <t>Показатель перевыполнен. Снижение доли несовершеннолетних в общем числе лиц, совершивших преступления, связано с проведением профилактических мер по предотвращению совершения преступлений управлением по делам несовершеннолетних и защите их прав.</t>
  </si>
  <si>
    <t xml:space="preserve">Количество отремонтированных зданий (помещений) территориальных органов МВД </t>
  </si>
  <si>
    <t>единицы</t>
  </si>
  <si>
    <t xml:space="preserve">Показатель с нулевым значением в связи с отсутствием информации о наличии таких помещений в муниципальном образовании. </t>
  </si>
  <si>
    <t>Количество отремонтированных зданий (помещений) территориальных подразделений УФСБ</t>
  </si>
  <si>
    <t>Количество отремонтированных зданий (помещений), находящихся в собственности муниципальных образований Московской области, в целях размещения подразделений Главного следственного управления Следственного комитета Российской Федерации по Московской области</t>
  </si>
  <si>
    <t>Количество отремонтированных зданий(помещений), находящихся в собственности муниципальных образований Московской области, в которых располагаются городские (районные) суды</t>
  </si>
  <si>
    <t>1.9.</t>
  </si>
  <si>
    <t>Доля коммерческих объектов оборудованных системами видеонаблюдения и подключенных к системе технологического обеспечения региональной общественной безопасности и оперативного управления «Безопасный регион»</t>
  </si>
  <si>
    <t>Показатель не достигнут в связи с отказом собственников коммерческих объектов оснастить объекты системой видеонаблюдения "Безопасный регион".</t>
  </si>
  <si>
    <t>1.10.</t>
  </si>
  <si>
    <t>Доля подъездов многоквартирных домов, оборудованных системами видеонаблюдения и подключенных к системе технологического обеспечения региональной общественной безопасности и оперативного управления «Безопасный регион»</t>
  </si>
  <si>
    <t>Показатель не достигнут в связи с отсутствием финансирования из Московской области. Финансирование из Московской области предоставляется по поручению Губирнатора МО о пилотном проекте по оснащению подъездов многоквартирных домов системой "Безопасный регион" в 5 городах Московской области.</t>
  </si>
  <si>
    <t>1.11.</t>
  </si>
  <si>
    <t>Доля социальных объектов и мест с массовым пребыванием людей, оборудованных системами видеонаблюдения и подключенных к системе технологического обеспечения региональной общественной безопасности и оперативного управления «Безопасный регион»</t>
  </si>
  <si>
    <t>Показатель перевыполнен. Доля социально значимых объектов увеличилась на 3% по сравнению с аналогичным плановым периодом предыдущего отчетного года, в связи с установкой дополнительного оборудования системы видеонаблюдения.  В 2020 году на социальных объектах и местах с массовым пребыванием людей установлено 88 камер видеонаблюдения.</t>
  </si>
  <si>
    <t>1.12.</t>
  </si>
  <si>
    <t>Рост числа лиц, состоящих на диспансерном наблюдении с диагнозом «Употребление наркотиков с вредными последствиями»</t>
  </si>
  <si>
    <t>Показатель не достигнут в связи с увеличением количества лиц, находящихся на диспансерном наблюдении в базовом периоде на конец 2019 года.</t>
  </si>
  <si>
    <t>1.13.</t>
  </si>
  <si>
    <t>Благоустроим кладбища «Доля кладбищ, соответствующих Региональному стандарту»</t>
  </si>
  <si>
    <t>Показатель достигнут. На территории муниципального образования всего зарегистрированных кладбищ - 18, из них соответствуют региональному стандарту - 13.</t>
  </si>
  <si>
    <t>1.14.</t>
  </si>
  <si>
    <t>Инвентаризация мест захоронений</t>
  </si>
  <si>
    <t>Показатель достигнут в связи с проведенной инвентаризацией захоронений в соответствии с требованиями законодательства.</t>
  </si>
  <si>
    <t>1.15.</t>
  </si>
  <si>
    <t xml:space="preserve">Количество восстановленных (ремонт, реставрация, благоустройство) воинских захоронений </t>
  </si>
  <si>
    <t>Воинские захоронения, юридически оформленные в муниципальную собственность, отсутствуют.</t>
  </si>
  <si>
    <t>1.16.</t>
  </si>
  <si>
    <t>Доля транспортировок умерших в морг с мест обнаружения или происшествия для производства судебно-медицинской экспертизы, произведенных в соответствии с установленными требованиями</t>
  </si>
  <si>
    <t>Показатель достигнут в связи с осуществлением транспортировок умерших в морг без нарушений порядка, предусмотренного законодательством.</t>
  </si>
  <si>
    <t>Подпрограмма 2. Снижение рисков и смягчение последствий чрезвычайных ситуаций природного и техногенного характера</t>
  </si>
  <si>
    <t>Процент готовности муниципального образования Московской области к действиям по предназначению при возникновении чрезвычайных ситуаций (происшествий) природного и техногенного характера</t>
  </si>
  <si>
    <t>Показатель не достигнут в связи с отсутствием финансирования  на обучение руководящего состава организаций г.о. Мытищи (должностные лица, директоры, зам. директора организаций).</t>
  </si>
  <si>
    <t>Процент исполнения органом местного самоуправления муниципального образования полномочия по обеспечению безопасности людей на воде</t>
  </si>
  <si>
    <t>Показатель не достигнут в связи с увеличением количества утонувших. Это связанно с увеличением числа отдыхающих на водных объектах по сравнению с базовым периодом.</t>
  </si>
  <si>
    <t>Сокращение среднего времени совместного реагирования нескольких экстренных оперативных служб на обращения населения по единому номеру «112» на территории муниципального образования</t>
  </si>
  <si>
    <t xml:space="preserve">Показатель достигнут не смотря на увеличение поступивших обращений в 2020 году (383358 обращений), среднее время обработки обращения по единому номеру «112» составляет 110 секунд. </t>
  </si>
  <si>
    <t>Процент построения и развития систем аппаратно-программного комплекса «Безопасный город» на территории муниципального образования</t>
  </si>
  <si>
    <t>Показатель не достигнут в  связи с отсутствием програмного обеспечения для комплекса "Безопасный город".</t>
  </si>
  <si>
    <t>Подпрограмма 3. Развитие и совершенствование систем оповещения и информирования населения Московской области</t>
  </si>
  <si>
    <t xml:space="preserve">Увеличение процента покрытия, системой 
централизованного оповещения и информирования при чрезвычайных ситуациях или угрозе их возникновения, населения на территории 
муниципального образования </t>
  </si>
  <si>
    <t>Показатель достигнут. Территория г.о. Мытищи полностью оснащена средствами центрального оповещения и информирования при ЧС.</t>
  </si>
  <si>
    <t>Подпрограмма 4. Обеспечение пожарной безопасности</t>
  </si>
  <si>
    <t>Повышение степени пожарной защищенности муниципального образования, по отношению к базовому периоду</t>
  </si>
  <si>
    <t>Показатель перевыполнен в связи с проведением профилактической работы по обеспечению пожарной безопасности, проводимой совместно с администрацией г.о.Мытищи и отделом надзорной деятельности, а также в связи с благоприятными погодными условиями и, как следствие, уменьшением количества пожаров в 2020 году по сравнению с аналогичным периодом предыдущего года.</t>
  </si>
  <si>
    <t>Подпрограмма 5. Обеспечение мероприятий гражданской обороны</t>
  </si>
  <si>
    <t>Увеличение процента запасов материально-технических, продовольственных, медицинских и иных средств в целях гражданской обороны</t>
  </si>
  <si>
    <t xml:space="preserve">Показатель не достигнут в связи с соблюдением нормативов в базовом и отчетном периоде по запасам материально-технических, продовольственных, медицинских и иных средств. </t>
  </si>
  <si>
    <t>Увеличение степени готовности к использованию по предназначению защитных сооружений и иных объектов ГО</t>
  </si>
  <si>
    <t>Большое количество ЗСГО находится в ветхом фонде и коммерческих объектах, в связи с этим, нет возможности для приведения их в надлежащее состояние.</t>
  </si>
  <si>
    <t>Профинансировано по состоянию на 01.01.2021  (тыс.руб.)</t>
  </si>
  <si>
    <t>Размещение информации в СМИ.</t>
  </si>
  <si>
    <t>продолжение п. 1.3.</t>
  </si>
  <si>
    <t>Изготовление печатной продукции к праздникам и социально-значимым мероприятиям.</t>
  </si>
  <si>
    <t>В отчетном периоде проводились мероприятия по приведению в соответствие количества и фактического расположения рекламных конструкций на территории городского округа Мытищи согласованной Правительством Московской области схеме размещения рекламных конструкций. На 31.12.2020 на территории округа незаконно установленных рекламных конструкций не выявлено.</t>
  </si>
  <si>
    <t>В связи с тем, что  на 31.12.2020 на территории г.о. Мытищи  незаконно установленные и эксплуатируемые рекламные конструкции не выявлены, принято решение о расторжении  Контракта в связи с прекращением обязательств. В соответствии с условиями Контракта, Исполнителем оказаны услуги на сумму 53,0 тыс. руб., взаиморасчеты  по условиям Контракта произведены в полном объеме.</t>
  </si>
  <si>
    <t>световая арка "Звезда" - 8 шт., цветник - 13 шт., звезды - 6 шт., арка "Самолет" - 1 шт., арка "Звезда" - 2 шт., новогодние световые элементы - 2 шт. Выполнялись работы по ремонту праздничной иллюминации в центральном сквере мкр. Посёлок Пироговский. МКУ "ТУ Пироговский" проводились мероприятия по монтажу и демонтажу широкоформатной продукции. Проводились мероприятия по праздничному оформлению территории Федоскино. Закуплены флаги в количестве 38 шт., приобретены световые гирлянды в количестве 24 шт.</t>
  </si>
  <si>
    <t>В отчетном периоде осуществлялись мероприятия по взысканию задолженности в муниципальный бюджет за незаконно установленные и эксплуатируемые  рекламные конструкции в порядке досудебного урегулирования споров. В адрес нарушителей ежемесячно направлялись претензии с требованием оплатить задолженность и пенни за каждый день просрочки. Задолженность на 31.12.2020 составила 15,43 млн.руб.</t>
  </si>
  <si>
    <t xml:space="preserve">11 проектов реализованы в полном объеме. Подготовлено основание, приобретены и установлены уличные тренажеры на комбинированном мягком покрытии по адресам: г. Мытищи, ул. 1-й Рупасовский переулок, дом 17, г. Мытищи, ул. 2-я Институтская  напротив дома 18,  г. Мытищи, ул. Лётная, дом 14, к.1,  г. Мытищи, улица Терешковой, дом 16,   г. Мытищи, улица Веры Волошиной, дом 11, г. Мытищи, улица Веры Волошиной, дом 27, в парке "Леонидовка" для жителей микрорайонов 30, 36 и 37 городского округа Мытищи.                                                         </t>
  </si>
  <si>
    <t xml:space="preserve">Подготовлено основание, приобретена и обустроена площадка для выгула собак по адресу: город Мытищи, улица Фрунзе, дом 1, городской округ Мытищи.  Подготовлено основание, приобретена и оборудована детская площадка для жителей населенного пункта поселка Поведники. Издана книга "Фронтовые записки рядового Скока". Издана книга "Дети войны. Дети беды".                </t>
  </si>
  <si>
    <t>Проведение тематических мероприятий, мастер-классов, конкурсов, а также закупка необходимой экипировки и костюмов к ним.</t>
  </si>
  <si>
    <t>Проведение, форумов, мастер-классов и других мероприятий, направленных на поддержку и развитие молодежи.</t>
  </si>
  <si>
    <t>Проведение ремонта в учреждениях, специализирующихся на работе с молодежью.</t>
  </si>
  <si>
    <t>Оплата текущих расходов и платежей учреждений в сфере молодежной политике.</t>
  </si>
  <si>
    <t>Перепись населения перенесена на сентябрь 2021 года.</t>
  </si>
  <si>
    <t>Изготовлена  карта-путеводитель по городскому округу с фотографиями туристских достопримечательностей и краткой информацией по каждому объекту (500 шт.). Выпущен информационно-туристический каталог «Путеводитель по городскому округу Мытищи» (на русском и английском языках) (500 шт.), подготовлена сувенирная печатная продукция  (кубарики-200 шт и блокноты с ручкой-200 шт.) с изображением логотипа городского округа Мытищи и фотографиями туристских достопримечательностей.</t>
  </si>
  <si>
    <t>Подпрограмма 1. Развитие системы информирования населения о деятельности органов местного самоуправления Московской области, создание доступной современной медиасреды</t>
  </si>
  <si>
    <t>Информирование населения
через СМИ</t>
  </si>
  <si>
    <t>Перевыполнение показателя произошло за счет увеличения количества информационных материалов о деятельности органов местного самоуправления городского округа Мытищи на телеканале «Первый Мытищинский», «Мытищи Инфо», в печатных и электронных СМИ.</t>
  </si>
  <si>
    <t>Уровень информированности
населения в социальных сетях</t>
  </si>
  <si>
    <t>балл</t>
  </si>
  <si>
    <t>Перевыполнение показателя произошло за счет отработки увеличенного количества назначенных инциндентов.</t>
  </si>
  <si>
    <t>Наличие незаконных рекламных конструкций, установленных на территории муниципального образования</t>
  </si>
  <si>
    <t>В отчетном периоде осуществлялись мероприятия по выявлению  незаконно установленных рекламных конструкций на территории муниципального образования. Демонтаж выявленных незаконно установленных рекламных конструкций проводился в рамках муниципального контракта.</t>
  </si>
  <si>
    <t>Наличие задолженности в муниципальный бюджет по платежам за установку и эксплуатацию рекламных конструкций</t>
  </si>
  <si>
    <t>В отчетном периоде осуществлялись мероприятия по взысканию задолженности за незаконно установленные и эксплуатируемые рекламные конструкции в муниципальный бюджет в порядке досудебного урегулирования споров. В адрес нарушителей ежемесячно направлялись претензии с требованием оплатить задолженность и пенни за каждый день просрочки.</t>
  </si>
  <si>
    <t>Подпрограмма 3. Эффективное местное самоуправление Московской области</t>
  </si>
  <si>
    <t xml:space="preserve">Доля граждан, принимающих участие в решении вопросов развития городской среды </t>
  </si>
  <si>
    <t xml:space="preserve">В рамках реализации инициативного бюджетирования было организовано голосование на портале «Добродел», в котором принимали участие жители го Мытищи. </t>
  </si>
  <si>
    <t>Количество проектов, реализованных на основании заявок жителей городского округа Мытищи в рамках применения практик инициативного бюджетирования</t>
  </si>
  <si>
    <t>штук</t>
  </si>
  <si>
    <t xml:space="preserve">11 проектов прошли конкурсный отбор и были реализованы в полном объеме в 2020 году. </t>
  </si>
  <si>
    <t>Подпрограмма 4. Молодежь Подмосковья</t>
  </si>
  <si>
    <t>Количество молодых граждан, принимающих участие в мероприятиях по гражданско-патриотическому, духовно-нравственному воспитанию</t>
  </si>
  <si>
    <t>чел.</t>
  </si>
  <si>
    <t>В связи с проведением мероприятий в формате онлайн охвачено большее количество участников.</t>
  </si>
  <si>
    <t>Количество молодых граждан, принявших участие в мероприятиях, направленных на поддержку талантливой молодежи, молодежных социально значимых инициатив и предпринимательства</t>
  </si>
  <si>
    <t>Количество специалистов, работающих в сфере молодежной политики, принявших участие в мероприятиях по обучению, переобучению, повышению квалификации и обмену опытом</t>
  </si>
  <si>
    <t>Показатель выполнен в полном объеме. 33 специалиста, работающих в сфере молодежной политики, прошли обучение (курсы повышения квалификации, образовательные семинары, специализированные конференции).</t>
  </si>
  <si>
    <t>Общая численность граждан, вовлеченных центрами (сообществами, объединениями) поддержки добровольчества (волонтерства) на базе образовательных организаций, некоммерческих организаций, государственных и муниципальных учреждений, в добровольческую (волонтерскую) деятельность, млн.чел.</t>
  </si>
  <si>
    <t>млн.чел.</t>
  </si>
  <si>
    <t>В связи с реализацией проектов «мы вместе» и «мы рядом» по оказанию адресной помощи жителям го Мытищи в период пандемии увеличилось количество вовлеченных волонтеров.</t>
  </si>
  <si>
    <t>Доля молодежи, задействованной в мероприятиях по вовлечению в творческую деятельность, %</t>
  </si>
  <si>
    <t>Подпрограмма 6. Развитие туризма в Московской области</t>
  </si>
  <si>
    <t>Численность лиц, размещенных в коллективных средствах размещения</t>
  </si>
  <si>
    <t>тыс. чел.</t>
  </si>
  <si>
    <t>Увеличение численности лиц, размещенных в коллективных средствах размещения связано с большим притоком отдыхающих по причине закрытия границ.</t>
  </si>
  <si>
    <t xml:space="preserve">Результаты реализации муниципальной программы </t>
  </si>
  <si>
    <t xml:space="preserve">Подпрограмма 1 «Профилактика заболеваний и формирование здорового образа жизни. Развитие первичной медико-санитарной помощи»
</t>
  </si>
  <si>
    <t>Доля работников предприятий, прошедших диспансеризацию (за исключением предприятий работающих за счёт средств бюджета Московской области)</t>
  </si>
  <si>
    <t>Показатель не достиг планируемого значения в связи со сложившейся эпидемиологической ситуацией в отчетном  году.</t>
  </si>
  <si>
    <t>Количество населения, прикрепленного к медицинским организациям на территории городского округа</t>
  </si>
  <si>
    <t>За счет увеличения количества населения на территории городского округа Мытищи и сложившейся эпидемиологической ситуации в отчетном  периоде показатель превысил планируемое значение.</t>
  </si>
  <si>
    <t>Доля медицинских работников (врачей первичного звена и специалистов узкого профиля), обеспеченных жильем, из числа привлеченных и нуждающихся в жилье</t>
  </si>
  <si>
    <t>Показатель  достиг планируемого значения в связи с предоставлением мер социальной поддержки (в том числе предоставление служебного жилья) медицинским работникам.</t>
  </si>
  <si>
    <t>Показатель 15.                                                                                                                                               Количество плоскостных спортивных сооружений в муниципальных образованиях Московской области, на которых проведен капитальный ремонт</t>
  </si>
  <si>
    <t xml:space="preserve">В связи со срывом поставки металлоконструкций для устройства трибуны, сроки завершения работ по капитальному ремонту трибун стадиона планируется завершить до конца января 2018 года. Работы по благоустройству стадиона будут выполнены при наступлении благоприятных климатических условий, но не позднее мая 2018 года. С подрядной организацией ведется претензионная работа.  </t>
  </si>
  <si>
    <t>Создание дополнительных мест для детей в возрасте от 2 месяцев до 3 лет в образовательных организациях, реализующих образовательные программы дошкольного образования</t>
  </si>
  <si>
    <t>Показатель выполнен за счет ввода новых мест в частных дошкольных организациях и увеличения мест в муниципальных ДОУ (ЧУДО "Маленькая страна", АНО ДО "СурерНюша", ИП Шульгин Р.А., МДОУ №№ 9,17,20,66, 67, 69,73, 76)</t>
  </si>
  <si>
    <t xml:space="preserve">Количество отремонтированных дошкольных образовательных организаций </t>
  </si>
  <si>
    <t>Показатель не реализуется в 2020 году.</t>
  </si>
  <si>
    <t>Отношение численности детей в возрасте от 3 до 7 лет, получающих дошкольное образование в текущем году, к сумме численности детей в возрасте от 3 до 7 лет, получающих дошкольное образование в текущем году, и численности детей в возрасте от 3 до 7 лет, находящихся в очереди на получение в текущем году дошкольного образования</t>
  </si>
  <si>
    <t>Показатель выполнен  за счет отсутствия актуальной очередности на получение в текущем году дошкольного образования.</t>
  </si>
  <si>
    <t>Доступность дошкольного образования для детей в возрасте от полутора до трех лет</t>
  </si>
  <si>
    <t>Отношение средней заработной платы педагогических работников дошкольных образовательных организаций к средней заработной плате в общеобразовательных организациях в Московской области</t>
  </si>
  <si>
    <t>Размеры стимулирующих выплат уменьшились в связи с изменением порядка финансирования дошкольных образовательных организаций.</t>
  </si>
  <si>
    <t>Созданы дополнительные места в субъектах Российской Федерации для детей в возрасте от 1,5 до 3 лет любой направленности в организациях, осуществляющих образовательную деятельность (за исключением государственных и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</si>
  <si>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мест</t>
  </si>
  <si>
    <t xml:space="preserve">Показатель выполнен за счет ввода новых  мест в частных дошкольных организациях  (ЧУДО "Маленькая страна", АНО ДО "СурерНюша", ИП Шульгин Р.А.). </t>
  </si>
  <si>
    <t>Удельный вес численности воспитанников частных дошкольных образовательных организаций в Московской области в общей численности воспитанников дошкольных образовательных организаций в Московской области</t>
  </si>
  <si>
    <t>Показатель выполнен за счет мероприятий по сохранению и увеличению контингента в частных дошкольных организациях.</t>
  </si>
  <si>
    <t>Отношение средней заработной платы педагогических работников общеобразовательных организаций общего образования к среднемесячному доходу от трудовой деятельности</t>
  </si>
  <si>
    <t>Перевыполнение показателя связано с тем, что педагогическая нагрузка на 1 педагога  в среднем 1,2 - 1,4 ставки.</t>
  </si>
  <si>
    <t xml:space="preserve">Обновлена материально-техническая база для формирования у обучающихся современных технологических и гуманитарных навыков. Создана материально-техническая база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 </t>
  </si>
  <si>
    <t>тыс.единиц</t>
  </si>
  <si>
    <t>Целевой показатель 2 - Отношение средней заработной платы педагогических работников организаций для детей-сирот и детей, оставшихся без попечения родителей к среднемесячной начисленной заработной плате наемных работников в организациях, у индивидуальных предпринимателей и физических лиц (среднемесячному доходу от трудовой деятельности) в Московской области &lt;3&gt;</t>
  </si>
  <si>
    <t xml:space="preserve">Поддержка образования для детей с ограниченными возможностями здоровья. Обновление материально - 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 </t>
  </si>
  <si>
    <t>Единиц</t>
  </si>
  <si>
    <t>Доля обучающихся во вторую смену</t>
  </si>
  <si>
    <t xml:space="preserve">Показатель не выполнен в связи с увеличением численности учащихся округа в новом учебном году более, чем на 1800 человек и введением в действие санитарных требований по профилактике новой коронавирусной инфекции, в ряде учреждений возникла необходимость в организации учебного процесса в две смены.  </t>
  </si>
  <si>
    <t>Количество отремонтированных общеобразовательных организаций</t>
  </si>
  <si>
    <t>Доля выпускников текущего года, набравших 220 баллов и более по 3 предметам, к общему количеству выпускников текущего года, сдававших ЕГЭ по 3 и более предметам</t>
  </si>
  <si>
    <t>Перевыполнение достигнуто за счет улучшения качества обучения выпускников 11 классов, изучения  предметов на углубленном уровне.</t>
  </si>
  <si>
    <t>2.7.</t>
  </si>
  <si>
    <t>Доля педагогических работников, прошедших добровольную независимую оценку квалификации</t>
  </si>
  <si>
    <t>Отсутствие материалов федерального уровня (основание: письмо Министерства образование МО от 18.08.2020 Исх- 14477/16-20в).</t>
  </si>
  <si>
    <t>2.8.</t>
  </si>
  <si>
    <t>Охват горячим питанием обучающихся общеобразовательных организаций.</t>
  </si>
  <si>
    <t>В связи с увеличением с 01.09.2020 количества обучающихся, получающих горячее питание с 1 по 4 класс (завтрак обучающимся в первую смену или полдник обучающимся во вторую смену).</t>
  </si>
  <si>
    <t>2.9.</t>
  </si>
  <si>
    <t>Количество созданных с 01 сентября 2020 года и функционирующих мест в частных общеобразовательных организациях Московской области и у индивидуального предпринимателя</t>
  </si>
  <si>
    <t>Показатель выполнен за счет ввода новых  мест в частных общеобразовательных организациях (ИП Шульгин Р.А.).</t>
  </si>
  <si>
    <t>Подпрограмма 3 "Дополнительное образование, воспитание и психолого-социальное сопровождение детей"</t>
  </si>
  <si>
    <t>Отношение средней заработной платы педагогических работников организаций дополнительного образования детей к средней заработной плате учителей в Московской области</t>
  </si>
  <si>
    <t xml:space="preserve">Выполнение показателя обеспечено за счет стимулирующих выплат педагогическим сотрудникам учреждений дополнительного образования. </t>
  </si>
  <si>
    <t>Количество образовательных организаций в сфере культуры (детские школы искусств по видам искусств), оснащенных музыкальными инструментами, оборудованием, материалами</t>
  </si>
  <si>
    <t xml:space="preserve">Число детей, охваченных деятельностью детских технопарков «Кванториум» (мобильных технопарков «Кванториум») и других проектов, направленных на обеспечение доступности дополнительных общеобразовательных программ естественнонаучной и технической направленностей, соответствующих приоритетным направлениям технологического развития Российской Федерации </t>
  </si>
  <si>
    <t>тыс. человек</t>
  </si>
  <si>
    <t>Перевыполнение показателя связано   с  увеличением  количества дополнительных  общеразвивающих программ  естественнонаучной и технической направленности  реализуемых в детских садах,  школах и  учреждениях дополнительного образования .</t>
  </si>
  <si>
    <t>Доля детей в возрасте от 5 до 18 лет, охваченных дополнительным образованием</t>
  </si>
  <si>
    <t xml:space="preserve">Показатель выполнен за счёт увеличения численности детей в объединениях дополнительного образования и открытия  новых объединений (кружков) («Туристята», «Логоритмика», «Мир сказочного слова», «Эколята», «Эколёнок», «Юный натуралист», «Начальное техническое моделирование для малышей», «Юный конструктор») на базе дошкольных учреждений. </t>
  </si>
  <si>
    <t xml:space="preserve">Доля детей в возрасте от 5 до 18 лет, охваченных системой персонифицированного финансирования дополнительного образования детей </t>
  </si>
  <si>
    <t xml:space="preserve">Показатель выполнен за счёт введения персонифицированного финансирования дополнительного образования в общеобразовательных учреждениях. </t>
  </si>
  <si>
    <t>Финансирование предусмотрено в пределах средств на основную деятельность</t>
  </si>
  <si>
    <t xml:space="preserve">Мониторинг качества и доступности предоставления государственных и муниципальных услуг определяется посредством СМС-опросов, переданных в информационно-аналитическую систему "мониторинга качества государственных услуг". Окна приема заявителей в МФЦ оборудованы пультами оценки качества заявителей. Посредством данных пультов заявители могут оценить качество предоставленных услуг в МФЦ. В настоящее время информация с пультов поступает в вышестоящие структуры для проведения </t>
  </si>
  <si>
    <t>продолжение п. 1.2.</t>
  </si>
  <si>
    <t xml:space="preserve">ими мониторинга. По запросу отчеты по оценке качества работы предоставляются в МФЦ. Также оперативная информация в режиме реального времени о произведенных оценках в течение рабочего дня отображается на информационных табло в зоне ожидания МФЦ. 
Проводится работа по обращениям в книге жалоб и предложений, по всем обращениям граждан городского округа Мытищи, в том числе поступающих через ЕГЖИП по вопросам, касающимся деятельности МФЦ. На регулярной основе проводятся социологические опросы заявителей по качеству оказываемых услуг путем анкетирования.
</t>
  </si>
  <si>
    <t>Контракт с ООО "Рекламное производственное объединение "Гранат" на оказание услуг по изготовлению штендеров "Бессмертный полк" к 9 мая расторгнут из-за отмены мероприятия.</t>
  </si>
  <si>
    <t>Подпрограмма 2. "Развитие информационной и технологической инфраструктуры экосистемы цифровой экономики муниципального образования Московской области"</t>
  </si>
  <si>
    <t>Подпрограмма 1. Снижение административных барьеров, повышение качества и доступности предоставления государственных и муниципальных услуг, в том числе на базе многофункциональных центров предоставления государственных и муниципальных услуг</t>
  </si>
  <si>
    <t>Доля граждан, имеющих доступ к получению государственных и муниципальных услуг по принципу «одного окна» по месту пребывания, в том числе в МФЦ</t>
  </si>
  <si>
    <t>Филиалы офисов МФЦ размещены с учетом потребности населения.</t>
  </si>
  <si>
    <t>Уровень удовлетворенности граждан качеством предоставления государственных и муниципальных услуг</t>
  </si>
  <si>
    <t>Для достижения необходимого уровня удовлетворенности граждан качеством предоставления государственных и муниципальных услуг проведено повышение квалификации сотрудников.</t>
  </si>
  <si>
    <t>Среднее время ожидания в очереди для получения государственных (муниципальных) услуг</t>
  </si>
  <si>
    <t>минута</t>
  </si>
  <si>
    <t>Для сокращения среднего времени ожидания в очереди, проведено обучение сотрудников, повышающее их квалификацию.</t>
  </si>
  <si>
    <t>Доля заявителей МФЦ, ожидающих в очереди более 11,5 минут</t>
  </si>
  <si>
    <t>Проведено обучение сотрудников.</t>
  </si>
  <si>
    <t xml:space="preserve">Выполнение требований комфортности и доступности МФЦ  </t>
  </si>
  <si>
    <t>Доступное место расположения МФЦ и филиалов, транспортная доступность, наличие парковочных мест позволило выполнить показатель на 100%.</t>
  </si>
  <si>
    <t>Подпрограмма 2. Развитие информационной и технологической инфраструктуры экосистемы цифровой экономики муниципального образования Московской области</t>
  </si>
  <si>
    <t>Доля рабочих мест, обеспеченных необходимым компьютерным оборудованием и услугами связи в соответствии с требованиями нормативных правовых актов Московской области</t>
  </si>
  <si>
    <t>Значение показателя достигнуто в полном объем по итогам работы за  2020 год. Мероприятия по приобретению компьютерного оборудования проведены.</t>
  </si>
  <si>
    <t>Стоимостная доля закупаемого и арендуемого ОМСУ муниципального образования Московской области иностранного ПО</t>
  </si>
  <si>
    <t>В 2020 году иностранное ПО не закупалось.</t>
  </si>
  <si>
    <t>Увеличение доли защищенных по требованиям безопасности информации информационных систем, используемых ОМСУ муниципального образования Московской области, в соответствии с категорией обрабатываемой информации, а также персональных компьютеров, используемых на рабочих местах работников, обеспеченных антивирусным программным обеспечением с регулярным обновлением соответствующих баз</t>
  </si>
  <si>
    <t>В 2020 году закуплено антивирусное ПО «Kaspersky Endpoint Security для бизнеса» на 329 лицензий.</t>
  </si>
  <si>
    <t>Доля работников ОМСУ муниципального образования Московской области, обеспеченных средствами электронной подписи в соответствии с установленными требованиями</t>
  </si>
  <si>
    <t>В 2020 году закуплены электронно-цифровые подписи в количестве 82 шт.</t>
  </si>
  <si>
    <t>Доля документов служебной переписки ОМСУ муниципального образования Московской области и их подведомственных учреждений с ЦИОГВ и ГО Московской области, подведомственными ЦИОГВ и ГО Московской области организациями и учреждениями, не содержащих персональные данные и конфиденциальные сведения и направляемых исключительно в электронном виде с использованием МСЭД и средств электронной подписи</t>
  </si>
  <si>
    <t>Показатель не достигнут в связи c возросшим потоком документов, направляемых в бумажном виде. При этом, наблюдается ежеквартальная тенденция к увеличению использования документооборота в электронном виде.</t>
  </si>
  <si>
    <t>Увеличение доли граждан, использующих механизм получения государственных и муниципальных услуг в электронной форме</t>
  </si>
  <si>
    <t>По данным ЕСИА, полученным из Министерства государственного управления и связи МО, показатель не достигнут по причине увеличения количества населения в ГО Мытищи.</t>
  </si>
  <si>
    <t>Увеличение доли граждан, зарегистрированных в ЕСИА</t>
  </si>
  <si>
    <t>В течение отчетного периода отмечается тенденция снижения фактического значения в следствии увеличения численности населения г.о. Мытищи.</t>
  </si>
  <si>
    <t>Качественные услуги – Доля муниципальных (государственных) услуг, по которым нарушены регламентные сроки</t>
  </si>
  <si>
    <t>Показатель перевыполнен благодаря переходу на электронную форму предоставления муниципальных (государственных) услуг за счет применения стандартов муниципальных (государственных) услуг и сокращения времени на межведомственное взаимодействие.</t>
  </si>
  <si>
    <t>Удобные услуги – Доля муниципальных (государственных) услуг, по которым заявления поданы в электронном виде через региональный портал государственных и муниципальных услуг</t>
  </si>
  <si>
    <t>Показатель перевыполнен благодаря  преимуществам получения услуг в электронном формате, таких как сокращение числа посещений государственных органов, отсутствие ожиданий в очередях,  информированность гражданина на каждом этапе работы по его заявлению, сокращение временных затрат, круглосуточная доступность портала.</t>
  </si>
  <si>
    <t>Повторные обращения – Доля обращений, поступивших на портал «Добродел», по которым поступили повторные обращения</t>
  </si>
  <si>
    <t>В течение отчетного периода отмечается ежемесячная тенденция снижения фактического значения.</t>
  </si>
  <si>
    <t>Отложенные решения – Доля отложенных решений от числа ответов, предоставленных на портале «Добродел» (два и более раз)</t>
  </si>
  <si>
    <t>Ответь вовремя – Доля жалоб, поступивших на портал «Добродел», по которым нарушен срок подготовки ответа</t>
  </si>
  <si>
    <t>Доля ОМСУ муниципального образования Московской области и их подведомственных учреждений, использующих региональные межведомственные информационные системы поддержки обеспечивающих функций и контроля результативности деятельности</t>
  </si>
  <si>
    <t>За отчетный период, в рамках выполнения мероприятий, было проведено обслуживание и техническое сопровождение: информационных ресурсов и систем (реестры администрации ГО Мытищи в количестве 10 шт., системы на базе 1С Предприятие: Документооборот, бухгалтерия, архив баз системы документооборот, МСЭД,ГАСУ МО, ЕИАС ЖКХ МО, учетно-управленческие системы, сайт администрации ГО Мытищи);</t>
  </si>
  <si>
    <t>Доля используемых в деятельности ОМСУ муниципального образования Московской области информационно-аналитических сервисов ЕИАС ЖКХ МО</t>
  </si>
  <si>
    <t>В г.о. Мытищи 100% управляющих компаний подключены к ЕИАС ЖКХ Московской области.</t>
  </si>
  <si>
    <t>Доля муниципальных дошкольных образовательных организаций и муниципальных общеобразовательных организаций в муниципальном образовании Московской области, подключенных к сети Интернет на скорости:
для дошкольных образовательных организаций – не менее 2 Мбит/с;
для общеобразовательных организаций, расположенных в городских поселениях и городских округах, – не менее 100 Мбит/с;
для общеобразовательных организаций, расположенных в сельских населенных пунктах, – не менее 50 Мбит/с</t>
  </si>
  <si>
    <t xml:space="preserve">В городском округе Мытищи во всех  дошкольных и общеобразовательных организациях есть широкополосный доступ к сети Интернет (не менее 2 Мбит/с). </t>
  </si>
  <si>
    <t>Доля образовательных организаций, у которых есть широкополосный доступ к сети Интернет (не менее 100 Мбит/с для образовательных организаций, расположенных в городах, и не менее 50 Мбит/с для образовательных организаций, расположенных в сельских населенных пунктах и поселках городского типа), за исключением дошкольных</t>
  </si>
  <si>
    <t>В городском округе Мытищи функционируют 34 муниципальных и 11 негосударственных общеобразовательных учреждений, у которых есть широкополосный доступ к сети Интернет (не менее 100 Мбит/с).</t>
  </si>
  <si>
    <t>Количество современных компьютеров (со сроком эксплуатации не более семи лет) на 100 обучающихся в общеобразовательных организациях муниципального образования Московской области</t>
  </si>
  <si>
    <t>шт.</t>
  </si>
  <si>
    <t>Значение показателя трудновыполнимо в связи с ежегодным приростом школьников и выведением старых компьютеров из расчета показателя. Для выполнения значения показателя требуется выделение дополнительных  денежных средств на приобретение 773 новых компьютеров (без учета прироста числа школьников в течение года).</t>
  </si>
  <si>
    <t>Доля муниципальных организаций в муниципальном образовании Московской области, обеспеченных современными аппаратно-программными комплексами со средствами криптографической защиты информации</t>
  </si>
  <si>
    <t>Значение показателя достигнуто в полном объеме по итогам работы за 2020 год. В Администрации городского округа Мытищи на автоматизированные рабочие места, где требуется ЭЦП, установлены средства криптографической защиты информации.</t>
  </si>
  <si>
    <t>Внедрена целевая модель цифровой образовательной среды в общеобразовательных организациях и профессиональных образовательных
организациях во всех субъектах Российской Федерации</t>
  </si>
  <si>
    <t>В 2020 году в городском округе Мытищи в 6-ти общеобразовательных организациях внедрена целевая модель цифровой образовательной среды, реализующих образовательные программы общего образования и среднего профессионального образования.</t>
  </si>
  <si>
    <t>20.</t>
  </si>
  <si>
    <t>Доля многоквартирных домов, имеющих возможность пользоваться услугами проводного и мобильного доступа в информационно-телекоммуникационную сеть Интернет на скорости не менее 1 Мбит/с, предоставляемыми не менее чем 2 операторами связи</t>
  </si>
  <si>
    <t>Проведены работы по прокладке оптико-волоконных линий связи и расширению коммуникаций.</t>
  </si>
  <si>
    <t>21.</t>
  </si>
  <si>
    <t>Доля муниципальных учреждений культуры, обеспеченных доступом в информационно-телекоммуникационную сеть Интернет на скорости:
для учреждений культуры, расположенных в городских населенных пунктах, – не менее 50 Мбит/с;
для учреждений культуры, расположенных в сельских населенных пунктах, – не менее 10 Мбит/с</t>
  </si>
  <si>
    <t>Значение показателя достигнуто в полном объеме по итогам работы за 2020 год.</t>
  </si>
  <si>
    <t xml:space="preserve">Администрацией городского округа Мытищи организована информационная поддержка проведения диспансеризации.  В городском  округе Мытищи проводится информационно - разъяснительная работа среди различных категорий граждан, организация встреч с работодателями предприятий, организаций, учреждений. 
</t>
  </si>
  <si>
    <t>Обеспечение деятельности муниципальных музеев.</t>
  </si>
  <si>
    <t>Проведение текущего ремонта МБУК «Мытищинский историко-художественный музей»</t>
  </si>
  <si>
    <t>Обеспечение деятельности муниципальных библиотек.</t>
  </si>
  <si>
    <t>Комплектование книжного фонда МАУК «БИЦ».</t>
  </si>
  <si>
    <t xml:space="preserve">Проведение текущего ремонта МАУК «БИЦ».
</t>
  </si>
  <si>
    <t xml:space="preserve">Обеспечение деятельности театрально-концертных учреждений. </t>
  </si>
  <si>
    <t>Обеспечение деятельности муниципальных учреждений – театрально-концертные организации</t>
  </si>
  <si>
    <t>Мероприятия, проведенные  в сфере культуры.</t>
  </si>
  <si>
    <t xml:space="preserve">Обеспечение деятельности муниципальных культурно-досуговых учреждений. </t>
  </si>
  <si>
    <t>Закупка оборудования и проведение текущего ремонта культурно-досуговых учреждений.</t>
  </si>
  <si>
    <t>Реализация полномочий органов местного самоуправления.</t>
  </si>
  <si>
    <t>за  январь - декабрь 2020 года</t>
  </si>
  <si>
    <t xml:space="preserve">Обеспечение доступности приоритетных объектов. </t>
  </si>
  <si>
    <t>Проведены мероприятия, направленные на развитие социальной интеграции и реабилитации инвалидов.</t>
  </si>
  <si>
    <t>Произведено 18 выездов по доставке книг на дом для маломобильных групп населения г.о. Мытищи.</t>
  </si>
  <si>
    <t>Проведены мероприятия по организации отдыха и оздоровления детей, находящихся в трудной жизненной ситуации и детей - инвалидов.</t>
  </si>
  <si>
    <t xml:space="preserve">Финансирование в 2020 году не предусмотрено. Конкурс на предоставление субсидий СО НКО проходил в сферах социальная защита населения и образование. </t>
  </si>
  <si>
    <t>Субсидия предоставлена 2 организациям.</t>
  </si>
  <si>
    <t>Субсидия предоставлена 1 организации.</t>
  </si>
  <si>
    <t>Результаты реализации муниципальной программы 
"Социальная защита населения"
за январь - декабрь 2020 года</t>
  </si>
  <si>
    <t>№ 
п/п</t>
  </si>
  <si>
    <t>Единица
 измерения</t>
  </si>
  <si>
    <t>Базовое
значение</t>
  </si>
  <si>
    <t>Планируемое значение
 показателя на 2020 год</t>
  </si>
  <si>
    <t>Достигнутое значение 
показателя за отчетный период</t>
  </si>
  <si>
    <t>Причины невыполнения/
несвоевременного выполнения /текущая стадия выполнения /предложения по выполнению</t>
  </si>
  <si>
    <t>Целевой показатель 1
Уровень бедности</t>
  </si>
  <si>
    <t>В связи с благоприятной социально-экономической ситуацией в округе.</t>
  </si>
  <si>
    <t>Целевой показатель 2
Активное долголетие</t>
  </si>
  <si>
    <t>Численность граждан, посетивших занятия в учреждениях спорта, культуры, социального обслуживания, а также участвовавших в экскурсионных поездках составила      1 776 человек.</t>
  </si>
  <si>
    <t>Целевой показатель 1
Доступная среда - Доступность для инвалидов и других маломобильных групп населения муниципальных приоритетных объектов</t>
  </si>
  <si>
    <t>Общее количество муниципальных приоритетных объектов – 215, а количество доступных муниципальных объектов – 157.</t>
  </si>
  <si>
    <t>Целевой показатель 2
Доля детей-инвалидов в возрасте от 1,5 года до 7 лет, охваченных дошкольным образованием, в общей численности детей-инвалидов такого возраста</t>
  </si>
  <si>
    <t>Реализация запланирована в последующие периоды.</t>
  </si>
  <si>
    <t>Целевой показатель 3
Доля детей-инвалидов в возрасте от 5 до 18 лет, получающих дополнительное образование, в общей численности детей-инвалидов такого возраста</t>
  </si>
  <si>
    <t>Целевой показатель 4
Доля детей-инвалидов, которым созданы условия для получения качественного начального общего, основного общего, среднего общего образования, в общей численности детей - инвалидов школьного возраста</t>
  </si>
  <si>
    <t>Целевой показатель 1
Доля детей, охваченных отдыхом и оздоровлением, в общей численности детей в возрасте от 7 до 15 лет, подлежащих оздоровлению</t>
  </si>
  <si>
    <t xml:space="preserve">Охват детей организованными формами отдыха обеспечивался посредствам взаимодействия с организациями дополнительного образования, профессиональными и иными образовательными организациями, учреждениями культуры и спорта через  аккаунты в социальных сетях "Инстаграм", "YouTube", в мессенджерах "Viber", "WhatsApp". </t>
  </si>
  <si>
    <t xml:space="preserve">Целевой показатель 1
Число пострадавших в результате несчастных случаев на производстве со смертельным исходом, в расчете на 1000 работающих (организаций, занятых в экономике муниципального образования)
</t>
  </si>
  <si>
    <t>промилле</t>
  </si>
  <si>
    <t>В городском округе Мытищи в отчетном периоде не было несчастных случаев со смертельным исходом, признанных связанными с производством.</t>
  </si>
  <si>
    <t>Целевой показатель 1
Количество СО НКО, которым оказана поддержка органами местного самоуправления всего</t>
  </si>
  <si>
    <t>Предоставлены финансовая, имущественная и консультационная поддержки.</t>
  </si>
  <si>
    <t>Целевой показатель 1.1
Количество СО НКО в сфере социальной защиты населения, которым оказана поддержка органами местного самоуправления</t>
  </si>
  <si>
    <t>Предоставлены  финансовая (2 организации), имущественная (9 организаций) и  консультационная (13 организаций) поддержки.</t>
  </si>
  <si>
    <t>Целевой показатель 1.2
Количество СО НКО в сфере культуры, которым оказана поддержка органами местного самоуправления</t>
  </si>
  <si>
    <t>Предоставлены имущественная (2 организации) и консультационная (3 организации) поддержки.</t>
  </si>
  <si>
    <t>Целевой показатель 1.3
Количество СО НКО в сфере образования, которым оказана поддержка органами местного самоуправления</t>
  </si>
  <si>
    <t>Предоставлены финансовая (3 организации), имущественная (1 организация) и консультационная (22 организации) поддержки.</t>
  </si>
  <si>
    <t>Целевой показатель 1.4
Количество СО НКО в сфере физической культуры и спорта, которым оказана поддержка органами местного самоуправления</t>
  </si>
  <si>
    <t>Предоставлена консультационная поддержка.</t>
  </si>
  <si>
    <t>Целевой показатель 1.5
Количество СО НКО в сфере охраны здоровья, которым оказана поддержка органами местного самоуправления</t>
  </si>
  <si>
    <t>Предоставлены имущественная и консультационная поддержки общественной организации "Всероссийское добровольное пожарное общество".</t>
  </si>
  <si>
    <t>Целевой показатель 2
Доля расходов, направляемых на предоставление субсидий СО НКО, в общем объеме расходов бюджета муниципального образования Московской области на социальную сферу</t>
  </si>
  <si>
    <t>Денежные средства предоставлены СО НКО в рамках муниципальных программ "Образование" и "Социальная защита населения"</t>
  </si>
  <si>
    <t>5.2.1.</t>
  </si>
  <si>
    <t>Целевой показатель 2.1
Доля расходов, направляемых на предоставление субсидий СО НКО в сфере социальной защиты населения, в общем объеме расходов бюджета муниципального образования Московской области в сфере социальной защиты населения</t>
  </si>
  <si>
    <t>Субсидии предоставлены НОЧУ ДО "Культурно-языковой центр Диалект" и общественной организации "Солнце для всех".</t>
  </si>
  <si>
    <t>5.2.2.</t>
  </si>
  <si>
    <t>Целевой показатель 2.3
Доля расходов, направляемых на предоставление субсидий СО НКО 
в сфере образования, в общем объеме расходов бюджета муниципального образования Московской области в сфере образования</t>
  </si>
  <si>
    <t>Субсидии предоставлены ОАНО "Гимназия имени Петра Первого", АНО ДО "Супер Нюша" и ЧУДО "Маленькая Страна Мытищи".</t>
  </si>
  <si>
    <t>5.3.</t>
  </si>
  <si>
    <t>Целевой показатель 4
Количество СО НКО, которым оказана финансовая поддержка органами местного самоуправления</t>
  </si>
  <si>
    <t>Поддержка предоставлена 3 организациям в рамках конкурса по предоставлению субсидии организациям на возмещение произведенных затрат, связанных с реализацией проектов, направленных на решение социальных проблем, и 2 организациям - в рамках муниципальной программы "Образование".</t>
  </si>
  <si>
    <t>5.4.</t>
  </si>
  <si>
    <t>Целевой показатель 5
Количество СО НКО, которым оказана имущественная поддержка органами местного самоуправления</t>
  </si>
  <si>
    <t>Поддержка предоставлена организациям в сферах социальной защиты, культуры, образования и охраны здоровья.</t>
  </si>
  <si>
    <t>5.4.1.</t>
  </si>
  <si>
    <t xml:space="preserve">Целевой показатель 5.1
Количество СО НКО в сфере социальной защиты населения, которым оказана имущественная поддержка органами местного самоуправления </t>
  </si>
  <si>
    <t>Предоставлена поддержка  общественным организациям: "Солнце для всех",  "Всероссийское общество инвалидов",  "Боевое братство", "Мытищинское общество жертв политических репрессий",  "Всероссийское общество глухих", "Инвалиды Подмосковья", благотворительному фонду "Семья и детство", Мытищинскому хуторскому казачьему обществу, фонду помощи детям и подросткам-инвалидам  "Надежда".</t>
  </si>
  <si>
    <t>5.4.2.</t>
  </si>
  <si>
    <t xml:space="preserve">Целевой показатель 5.2
Количество СО НКО в сфере культуры, которым оказана имущественная поддержка органами местного самоуправления </t>
  </si>
  <si>
    <t>Предоставлена имущественная поддержка местной религиозной организации православного прихода Богородицерождественского храма и Еврейской религиозной общине г. Мытищи.</t>
  </si>
  <si>
    <t>5.4.3.</t>
  </si>
  <si>
    <t xml:space="preserve">Целевой показатель 5.3
Количество СО НКО в сфере образования, которым оказана имущественная поддержка органами местного самоуправления </t>
  </si>
  <si>
    <t>Предоставлена имущественная поддержка московской областной общественной организации "Военно-патриотический центр "Граница". За имущественной поддержкой в данной сфере больше никто не обращался.</t>
  </si>
  <si>
    <t>5.4.4.</t>
  </si>
  <si>
    <t xml:space="preserve">Целевой показатель 5.4
Количество СО НКО в сфере физической культуры и спорта, которым оказана имущественная поддержка органами местного самоуправления </t>
  </si>
  <si>
    <t>За имущественной поддержкой не обращались организации в данной сфере.</t>
  </si>
  <si>
    <t>5.4.5.</t>
  </si>
  <si>
    <t xml:space="preserve">Целевой показатель 5.5
Количество СО НКО в сфере охраны здоровья, которым оказана имущественная поддержка органами местного самоуправления </t>
  </si>
  <si>
    <t>Предоставлена имущественная поддержка  Общероссийской общественной организации "Всероссийское добровольное пожарное общество".</t>
  </si>
  <si>
    <t>5.5.</t>
  </si>
  <si>
    <t xml:space="preserve">Целевой показатель 6
Общее количество предоставленной органами местного самоуправления площади на льготных условиях или в безвозмездное пользование СО НКО  </t>
  </si>
  <si>
    <t>кв. метров</t>
  </si>
  <si>
    <t>В связи со сложной эпидемиологической ситуацией в безвозмездное пользование предоставлено меньше кв. м от запланированных.</t>
  </si>
  <si>
    <t>5.5.1.</t>
  </si>
  <si>
    <t>Целевой показатель 6.1
Общее количество предоставленной органами местного самоуправления площади на льготных условиях или в безвозмездное пользование СО НКО в сфере социальной защиты населения</t>
  </si>
  <si>
    <t>Предоставлена имущественная поддержка 9 организациям.</t>
  </si>
  <si>
    <t>5.5.2.</t>
  </si>
  <si>
    <t>Целевой показатель 6.2
Общее количество предоставленной органами местного самоуправления площади на льготных условиях или в безвозмездное пользование СО НКО сфере культуры</t>
  </si>
  <si>
    <t>Предоставлена имущественная поддержка 2 организациям.</t>
  </si>
  <si>
    <t>5.5.3.</t>
  </si>
  <si>
    <t>Целевой показатель 6.3
Общее количество предоставленной органами местного самоуправления площади на льготных условиях или в безвозмездное пользование СО НКО в сфере образования</t>
  </si>
  <si>
    <t>В связи со сложной эпидемиологической ситуацией имущество в безвозмездное пользование предоставлено 1 организации. За имущественной поддержкой в данной сфере больше никто не обращался.</t>
  </si>
  <si>
    <t>5.5.4.</t>
  </si>
  <si>
    <t>Целевой показатель 6.4
Общее количество предоставленной органами местного самоуправления площади на льготных условиях или в безвозмездное пользование СО НКО в сфере физической культуры и спорта</t>
  </si>
  <si>
    <t>В связи со сложной эпидемиологической ситуацией за имущественной поддержкой не обращались организации.</t>
  </si>
  <si>
    <t>5.5.5.</t>
  </si>
  <si>
    <t>Целевой показатель 6.5
Общее количество предоставленной органами местного самоуправления площади на льготных условиях или в безвозмездное пользование СО НКО в сфере охраны здоровья</t>
  </si>
  <si>
    <t>Предоставлена имущественная поддержка 1 организации.</t>
  </si>
  <si>
    <t>5.6.</t>
  </si>
  <si>
    <t>Целевой показатель 7
Количество СО НКО, которым оказана консультационная поддержка органами местного самоуправления</t>
  </si>
  <si>
    <t>Консультационная поддержка оказывается по мере обращения в течение всего года.</t>
  </si>
  <si>
    <t>5.7.</t>
  </si>
  <si>
    <t>Целевой показатель 8
Численность граждан, принявших участие в просветительских мероприятиях по вопросам деятельности СО НКО</t>
  </si>
  <si>
    <t>Показатель не достиг планируемого значения в связи с введенными ограничениями на проведение мероприятий в 2020 году.</t>
  </si>
  <si>
    <t>5.8.</t>
  </si>
  <si>
    <t>Целевой показатель 9
Количество проведенных органами местного самоуправления просветительских мероприятий по вопросам деятельности СО НКО</t>
  </si>
  <si>
    <t>Проведено 3 семинара и 2 круглых стола.</t>
  </si>
  <si>
    <t>Мероприятие 10.02.
Организация и проведение конкурсов, выставок</t>
  </si>
  <si>
    <t>В январе в МБУ "Молодёжный центр "Импульс" проведена выставка сельскохозяйственной птицы и кроликов "Гордость России", где были представлены более 20 отечественных и зарубежных пород кур, и более 10 пород кроликов. В выставке приняли участие крестьянское фермерское хозяйство "Царство Золотого петушка" и  личное подсобное хозяйство Самарин В.Ю. Мероприятие посетило около 3 000 человек.</t>
  </si>
  <si>
    <r>
      <t>Отловлено 299 животных, в т.ч. 250 собак и 49 кошек. На пожизненном содержании агрессивных животных в приюте содержатся 7 собак. В рамках материального обеспечения рабочего места приобретена мебель для сотрудника и цветные картриджи для принтера. Выплачена заработная плата сотруднику, осуществляющего организацию отлова животных.</t>
    </r>
    <r>
      <rPr>
        <sz val="14"/>
        <color indexed="60"/>
        <rFont val="Arial"/>
        <family val="2"/>
        <charset val="204"/>
      </rPr>
      <t xml:space="preserve">                                                   </t>
    </r>
  </si>
  <si>
    <t>В результате проведения конкурсных процедур образовалась экономия денежных средств, выделенных на проведение работ по отлову животных и проведения им ветеринарных обработок, в связи со снижением стоимости проводимых работ.</t>
  </si>
  <si>
    <t>"Развитие сельского хозяйства"</t>
  </si>
  <si>
    <t xml:space="preserve">Базовое значение  </t>
  </si>
  <si>
    <t>Плани-руемое значение  показателя на 2020 год</t>
  </si>
  <si>
    <t>Индекс производства продукции сельского хозяйства в хозяйствах всех категорий (в сопоставимых ценах) к предыдущему году</t>
  </si>
  <si>
    <t>Снижение запланированных значений связано со снижением покупательского спроса на мясные продукты в связи с пандемией новой коронавирусной инфекции.</t>
  </si>
  <si>
    <t xml:space="preserve">Производство скота и птицы на убой в хозяйствах всех категорий (в живом весе) </t>
  </si>
  <si>
    <t>тыс. тонн</t>
  </si>
  <si>
    <t>Реализация продукции осуществляется на фермерских рынках округа. Незначительное превышение данного показателя связано с открытием нового цеха в декабре т. г.</t>
  </si>
  <si>
    <t>Производство молока в хозяйствах всех категорий</t>
  </si>
  <si>
    <t>Снижение молока связано со снижением поголовья в личных подсобных хозяйствах.</t>
  </si>
  <si>
    <t>Объем инвестиций, привлеченных в текущем году по реализуемым инвестиционным проектам АПК, находящимся в единой автоматизированной системе мониторинга инвестиционных проектов Министерства инвестиций и инноваций Московской области</t>
  </si>
  <si>
    <t>млн. рублей</t>
  </si>
  <si>
    <t>Снижение запланированных  инвестиционных программ связано с пандемией новой короновирусной инфекции и снижением покупательского спроса.</t>
  </si>
  <si>
    <t xml:space="preserve"> Подпрограмма 2 "Развитие мелиорации земель сельскохозяйственного назначения"</t>
  </si>
  <si>
    <t>Вовлечение в оборот выбывших сельскохозяйственных угодий за счет проведения культуртехнических работ сельскохозяйственными товаропроизводителями</t>
  </si>
  <si>
    <t>тыс. га</t>
  </si>
  <si>
    <t>В рамках борьбы с борщевиком, компания ООО "Стрит Арт" провела комплекс агротехнических мероприятий, включающих уничтожение древесно-кустарниковой растительности, вспашку и подсев многолетних культур.</t>
  </si>
  <si>
    <t>Площадь земель, обработанных от борщевика Сосновского</t>
  </si>
  <si>
    <t xml:space="preserve">При проведении мониторинга локаций борщевика выявлены  земли с борщевиком -27,49 га.  </t>
  </si>
  <si>
    <t>Количество отловленных животных без владельцев</t>
  </si>
  <si>
    <t xml:space="preserve">единиц </t>
  </si>
  <si>
    <t>Проведена вакцинация и стерилизация всех отловленных животных, а потом выпуск их в прежнее место обитания.</t>
  </si>
  <si>
    <t>Объем экспорта продукции АПК</t>
  </si>
  <si>
    <t>тыс.долл. США</t>
  </si>
  <si>
    <t>Наиболее крупными экспортерами на территории г. о. Мытищи являются ООО "Мытищинская пивоваренная компания", ООО "Русскарт", ООО "Фабрика "АХМАД ТИ".</t>
  </si>
  <si>
    <t>Проведены мероприятия по охране окружающей среды.</t>
  </si>
  <si>
    <t xml:space="preserve">В соответствии с муниципальными контрактами на вывоз несанкционированных навалов мусора: МКУ "ТУ Мытищинское" вывезено                                                                                                                                                                                                                                                                                                                                                                                                                                                                                                                       2 856,5 т мусора; МКУ "ТУ Пироговский" - 5 287 куб.м; МКУ "ТУ Федоскино" - 7 848,4 куб.м; МБУ "Леспаркхоз" - 6 482,0 куб.м. </t>
  </si>
  <si>
    <t>Проведены лабораторные исследования атмосферного воздуха в 5 контрольных точках и воды на 4 водных объектах (р. Яуза, р. Борисовка, р. Сукромка, р. Работня) по санитарно-химическим показателям.</t>
  </si>
  <si>
    <t xml:space="preserve">Проведены работы по мониторингу водных объектов. МКУ "Леспаркхоз"  проведена уборка водной акватории рек Яуза, Борисовка, Сукромка на площади     159 400 кв. м  береговых линий. Выполнены работы по устройству локальных очистных сооружений на участке сети ливневой канализации по адресу: г. Мытищи, ул. Большая Шараповская, д.3. </t>
  </si>
  <si>
    <t>На территории городского округа Мытищи проведены акции: "Покорми птиц зимой", "Посвящение в акулята", "День эколога" и "День рыбака" на Рупасовских прудах, "Экодежурный по стране", "Всемирный день чистоты", "День без автомобиля", "Добрые крышечки" в лицее № 34. Проведено 67 лекций по раздельному сбору отходов в школах совместно с национальным парком "Лосиный остров" с соблюдением всех санитарных норм, направленных на предотвращение распространения новой коронавирусной инфекции.</t>
  </si>
  <si>
    <t>В феврале и марте проведено 2 выездных обследования на предмет подготовки к противопаводковым мероприятиям сотрудниками контрольного управления, управления территориальной безопасности и Министерства экологии и природопользования МО.</t>
  </si>
  <si>
    <t>В сентябре проведено 2 субботника на территории государственного лесного фонда, расположенного в п. Поведники с соблюдением всех санитарных норм, направленных на предотвращение распространения новой коронавирусной инфекции.</t>
  </si>
  <si>
    <t xml:space="preserve">                                                                                                                                                                                                                                                                                                                                                                                                                                                                                                                                                                                                                                                                                                                                                                                                                                                                                                                                                                                                                                                                                                                                                                                                                                                                                                                                                                                                                                                                                                                                                                                                                                                                                                                                                                                                                                                                                                                                                                                                                                                                                                                                                                                                                                                                                                                                                                                                                                          </t>
  </si>
  <si>
    <t xml:space="preserve">"Экология и окружающая среда" </t>
  </si>
  <si>
    <t xml:space="preserve">Базовое значение   </t>
  </si>
  <si>
    <t>Количество проведенных исследований состояния окружающей среды</t>
  </si>
  <si>
    <t>Проведены исследования атмосферного воздуха и воды.</t>
  </si>
  <si>
    <t>Количество проведенных экологических мероприятий</t>
  </si>
  <si>
    <t>Проведены акции: "Покорми птиц зимой", "Наш лес. Посади свое дерево", "Посвящение в акулята", "День эколога", "День рыбака", "Экодежурный по стране", "Всемирный день чистоты", "День без автомобиля", "Добрые крышечки" в лицее № 34, лекции по  раздельному сбору отходов в СОШ №24, проведены совместные лекции с национальным парком "Лосиный остров" по вопросам экологии.</t>
  </si>
  <si>
    <t>Количество проведенных проб</t>
  </si>
  <si>
    <t>Проведены заборы проб атмосферного воздуха и воды.</t>
  </si>
  <si>
    <t xml:space="preserve">    </t>
  </si>
  <si>
    <t>Доля ликвидированных несанкционированных (стихийных) свалок (навалов), в общем числе выявленных несанкционированных  (стихийных) свалок (навалов)</t>
  </si>
  <si>
    <t>Количество выявленных свалок - 488, количество ликвидированных свалок - 485.</t>
  </si>
  <si>
    <t>Качество окружающей среды</t>
  </si>
  <si>
    <t>Планируемое значение показателя не достигнуто в связи с невозможностью ликвидировать 4 свалки (2 на частной территории и 2 на землях лесного фонда). Материалы по ликвидации направлены собственникам участков, на которых образованы свалки, в государственный административно-технический надзор МО и Министерство экологии и природопользования МО для принятия мер в рамках полномочий.</t>
  </si>
  <si>
    <t>Количество водных объектов, на которых проведены работы по очистке и благоустройству</t>
  </si>
  <si>
    <t xml:space="preserve">Проведены работы по очистке и благоустройству реки Клязьмы, которая  вошла в программу реабилитации малых рек Подмосковья. </t>
  </si>
  <si>
    <t>Количество населения, принявшего участие в экологических мероприятиях</t>
  </si>
  <si>
    <t>Население приняло участие в 11 экологических мероприятиях с соблюдением всех санитарных норм, направленных на предотвращение распространения новой коронавирусной инфекции.</t>
  </si>
  <si>
    <t>Подпрограмма 2  "Развитие музейного дела"</t>
  </si>
  <si>
    <t>Перевод в электронный вид музейных фондов</t>
  </si>
  <si>
    <t>Значение показателя перевыполнено в связи активизацией работы МБУК «Мытищинская картинная галерея» и МБУК «Мытищинский историко-художественный музей» по сбору данных в государственный каталог, который представляет собой электронную базу данных, содержащую основные сведения о каждом музейном предмете и каждой музейной коллекции, включенных в состав Музейного фонда Российской Федерации.</t>
  </si>
  <si>
    <t>Обеспечение роста числа пользователей муниципальных библиотек Московской области</t>
  </si>
  <si>
    <t>Увеличение количества библиотек, внедривших стандарты деятельности библиотеки нового формата</t>
  </si>
  <si>
    <t xml:space="preserve">Значение показателя перевыполнено по итогам рейтингования  библиотек МАУК «Библиотечно-информационный центр», в котором приняли участие библиотеки, находящиеся на территории городского округа Мытищи. </t>
  </si>
  <si>
    <t xml:space="preserve">Количество посещений организаций культуры (профессиональных театров) по отношению к уровню 2010 года </t>
  </si>
  <si>
    <t xml:space="preserve">процент по отношению к базовому значению театр "Огниво"
процент по отношению к базовому значению (ФЭСТ)
</t>
  </si>
  <si>
    <t xml:space="preserve">процент по отношению к базовому значению театр "ФЭСТ"
</t>
  </si>
  <si>
    <t>Количество стипендий Главы муниципального образования Московской области выдающимся деятелям культуры и искусства Московской области</t>
  </si>
  <si>
    <t xml:space="preserve">Значение показателя перевыполнено.  Конкурсная комиссия определила 3-х выдающихся деятелей культуры и искусства и 4-х молодых талантливых авторов на территории городского округа Мытищи. </t>
  </si>
  <si>
    <t>Количество праздничных и культурно-массовых мероприятий, в т.ч. творческих фестивалей и конкурсов</t>
  </si>
  <si>
    <t>Соотношение средней заработной платы работников учреждений культуры к среднемесячной начисленной заработной плате наемных работников в организациях, у индивидуальных предпринимателей и физических лиц (среднемесячному доходу от трудовой деятельности) в Московской области</t>
  </si>
  <si>
    <t>Значение показателя перевыполнено  учреждениями культуры городского округа Мытищи Московской области.</t>
  </si>
  <si>
    <t xml:space="preserve">Подпрограмма 5 "Укрепление материально-технической базы государственных и муниципальных учреждений культуры, образовательных организаций в сфере культуры Московской области" </t>
  </si>
  <si>
    <t>Увеличение на 15% числа посещений организаций культуры к уровню 2018 года</t>
  </si>
  <si>
    <t>тысяча посещений</t>
  </si>
  <si>
    <t xml:space="preserve">Доля архивных документов, хранящихся в муниципальном архиве в нормативных условиях, обеспечивающих их постоянное (вечное) и долговременное хранение, в общем количестве документов в муниципальном архиве   </t>
  </si>
  <si>
    <t xml:space="preserve">Значение показателя достигнуто. Проведены следующие  работы: - закартонировано 2 150 единиц хранения;
- принято на хранение 2 054 единицы хранения (документы 26-и организаций);  
- подготовлено и выдано 2 956 архивных справок, архивных выписок и информационных писем по обращениям граждан и организаций; 
- подготовлено 18 виртуальных выставок, которые размещены на сайте администрации городского округа Мытищи в разделе «Архивный отдел»;
- проведена проверка наличия дел 38 фондов в количестве 3329 дела (утраты документов нет). 
</t>
  </si>
  <si>
    <t xml:space="preserve">Доля архивных фондов муниципального архива, внесенных в общеотраслевую базу данных «Архивный фонд» от общего количества архивных фондов, хранящихся в муниципальном архиве   </t>
  </si>
  <si>
    <t xml:space="preserve">процент </t>
  </si>
  <si>
    <t>Значение показателя достигнуто. Внесены данные по всем поступившим 26 архивным фондам (название фонда, переименование предприятия, последние даты поступивших документов, количество дел), также была внесена информация по историческим справкам в 112 фондов.</t>
  </si>
  <si>
    <t>Доля архивных документов, переведенных в электронно-цифровую форму, от общего количества документов, находящихся на хранении в муниципальном архиве муниципального образования</t>
  </si>
  <si>
    <t xml:space="preserve">Значение показателя достигнуто. Выполнены следующие работы:
- переведено в электронно-цифровую форму 39 описей дел, 112 документов Мытищинского ЗАГС (актовые записи рождения, смерти, бракосочетания и др.), похозяйственные книги населенных пунктов архивных фондов Коргашинского сельского Совета и Объединенного фонда ликвидированных сельских Советов Мытищинского района в количестве 496 дел (41 541 листов);
- выполнено страховое микрофильмирование на особо ценные архивные дела фонда Мытищинского отдела ЗАГСа (книги записи гражданского состояния за 1924г.) в количестве 6 дел 1 219 кадров.
</t>
  </si>
  <si>
    <t>Доля субвенции бюджету муниципального образования Московской области на обеспечение переданных государственных полномочий по временному хранению, комплектованию, учету и использованию архивных документов, относящихся к собственности Московской области и временно хранящихся в муниципальном архиве, освоенная бюджетом муниципального образования Московской области в общей сумме указанной субвенции</t>
  </si>
  <si>
    <t>Мероприятие Е1.04. Мероприятия по проведению капитального ремонта в муниципальных общеобразовательных организациях в Московской области</t>
  </si>
  <si>
    <t xml:space="preserve">за январь-декабрь 2020 года </t>
  </si>
  <si>
    <t>Профинансировано за отчетный период (тыс. руб.)</t>
  </si>
  <si>
    <t>Макропоказатель -                                                                                                                                                  Доля жителей муниципального образования Московской области, систематически занимающихся физической культурой и спортом, в общей численности населения муниципального образования Московской области</t>
  </si>
  <si>
    <t>Показатель превысил планируемое значение в связи с постоянно увеличивающимся количеством жителей, систематически занимающихся физической культурой и спортом. На сегодняшний день это 115 172 человека, что выше значения за период 2019 года на 12 719 человек.</t>
  </si>
  <si>
    <t>Доля детей и молодежи (возраст 3-29 лет), систематически занимающихся физической культурой и спортом, в общей численности детей и молодежи</t>
  </si>
  <si>
    <t>Показатель достиг планируемого значения  в связи с постоянно увеличивающимся количеством детей и молодежи данной возрастной категории, систематически занимающихся физической культурой и спортом.</t>
  </si>
  <si>
    <t>Доля граждан среднего возраста (женщины: 30-54 года; мужчины: 30-59 лет), систематически занимающихся физической культурой и спортом, в общей численности граждан среднего возраста</t>
  </si>
  <si>
    <t>Показатель превысил планируемое значение благодаря активной пропаганде здорового образа жизни и проведению массовых спортивных мероприятий.</t>
  </si>
  <si>
    <t>Доля граждан старшего возраста (женщины: 55-79 лет;  мужчины: 60-79 лет), систематически занимающихся физической культурой и спортом, в общей численности граждан старшего возраста</t>
  </si>
  <si>
    <t xml:space="preserve">В связи с эпидемиологической обстановкой и введением ограничений для лиц данной возрастной категории в отчетном периоде, показатель не достиг планируемого значения. </t>
  </si>
  <si>
    <t>Макропоказатель - Уровень обеспеченности граждан спортивными сооружениями исходя из единовременной пропускной способности объектов спорта</t>
  </si>
  <si>
    <t>Показатель превысил планируемое значение в связи с ежегодным вводом новых спортивных сооружений в эксплуатацию</t>
  </si>
  <si>
    <t>Макропоказатель - Доступные спортивные площадки. Доля спортивных площадок, управляемых в соответствии со стандартом их использования</t>
  </si>
  <si>
    <t xml:space="preserve">Показатель превысил планируемое значение в связи со своевременными работами по обеспечению спортивных площадок: информационными стендами с информацией о балансодержателе, графиком уборки, работе с жителями, ремонтными работами.  </t>
  </si>
  <si>
    <t>Макропоказатель - Доля лиц с ограниченными возможностями здоровья и инвалидов, систематически занимающихся физической культурой и спортом, в общей численности указанной категории населения, проживающих в муниципальном образовании Московской области</t>
  </si>
  <si>
    <t>Усилена работа по пропаганде здорового образа жизни, увеличено количество занятий физкультурно-спортивной направленности по месту жительства с жителями данной категории. Показатель достиг планируемого значения.</t>
  </si>
  <si>
    <t>Макропоказатель - Доля обучающихся и студентов, систематически занимающихся физической культурой и спортом, в общей численности обучающихся и студентов</t>
  </si>
  <si>
    <t>Показатель превысил планируемое значение в связи с пропагандой здорового образа жизни среди молодежи и студентов.</t>
  </si>
  <si>
    <t>Макропоказатель - Доля населения муниципального образования Московской области, занятого в экономике, занимающегося физической культурой и спортом, в общей численности населения, занятого в экономике</t>
  </si>
  <si>
    <t>Благодаря пропаганде здорового образа жизни количество занимающегося физической культурой и спортом населения, занятого в экономике увеличивается. Показатель достиг планируемого значения.</t>
  </si>
  <si>
    <t>Макропоказатель - Эффективность использования существующих объектов спорта (отношение фактической посещаемости к нормативной пропускной способности)</t>
  </si>
  <si>
    <t>Показатель превысил планируемое значение в связи с тем, что  объекты спорта традиционно востребованы среди населения.</t>
  </si>
  <si>
    <t>Макропоказатель - Доля жителей муниципального образования Московской области, занимающихся в спортивных организациях, в общей численности детей и молодежи в возрасте 6-15 лет</t>
  </si>
  <si>
    <t>Доля жителей в возрасте 6–15 лет, занимающихся в спортивных организациях, постоянно увеличивается. Показатель достиг планируемого значения.</t>
  </si>
  <si>
    <t>Количество проведенных массовых, официальных физкультурных и спортивных мероприятий</t>
  </si>
  <si>
    <t>Показатель превысил планируемое значение в связи с тем, что  спортивные мероприятия востребованы среди населения.</t>
  </si>
  <si>
    <t>Доля жителей муниципального образования Московской области, выполнивших нормативы испытаний (тестов) Всероссийского комплекса "Готов к труду и обороне" (ГТО), в общей численности населения, принявшего участие в испытаниях (тестах)</t>
  </si>
  <si>
    <t>Благодаря активной пропаганде здорового образа жизни, количество желающих принять участие в сдаче нормативов ВФСК "ГТО" постоянно увеличивается, но физическая подготовка не у всех на необходимом уровне. В связи с эпидемиологической обстановкой и закрытием спортивных объектов, прием нормативов во 2 квартале не выполнялся. При благоприятной эпидемиологической обстановке в 2021 году показатель будет выполнен.</t>
  </si>
  <si>
    <t>Доля обучающихся и студентов муниципального образования Московской области, выполнивших нормативы Всероссийского физкультурно-спортивного комплекса "Готов к труду и обороне" (ГТО), в общей численности обучающихся и студентов, принявших участие в сдаче нормативов Всероссийского физкультурно-спортивного комплекса "Готов к труду и обороне" (ГТО)</t>
  </si>
  <si>
    <t>В связи с эпидемиологической обстановкой, количество принявших участие в сдаче нормативов уменьшилось. При благоприятной эпидемиологической обстановке в 2021 году показатель будет достигнут.</t>
  </si>
  <si>
    <t>Количество установленных (отремонтированных, модернизированных) плоскостных спортивных сооружений в муниципальных образованиях Московской области</t>
  </si>
  <si>
    <t>Показатель не подвергался мониторингу в отчетном периоде.</t>
  </si>
  <si>
    <t>Макропоказатель - Доля занимающихся по программам спортивной подготовки в организациях ведомственной принадлежности физической культуры и спорта в общем количестве занимающихся в организациях ведомственной принадлежности физической культуры и спорта</t>
  </si>
  <si>
    <t>Показатель превысил планируемое значение за счет функционирования 4-х спортивных школ осуществляющих работу по программам  спортивной подготовки</t>
  </si>
  <si>
    <t>Доля организаций, оказывающих услуги по спортивной подготовке в соответствии с федеральными стандартами спортивной подготовки, в общем количестве организаций в сфере физической культуры и спорта Московской области, в том числе для лиц с ограниченными возможностями здоровья и инвалидов</t>
  </si>
  <si>
    <t>С 01.01.2017 года 4 спортивные школы из 4 переведены на новые спортивные стандарты.</t>
  </si>
  <si>
    <t>Доля занимающихся на этапе высшего спортивного мастерства в организациях, осуществляющих спортивную подготовку, в общем количестве занимающихся на этапе совершенствования спортивного мастерства в организациях, осуществляющих спортивную подготовку в Московской области</t>
  </si>
  <si>
    <t xml:space="preserve">По итогам участия в соревнованиях в 2020 году сформированы группы ВСМ (высшего спортивного мастерства) из числа спортсменов выполнивших разряд КМС (кандидат в мастера спорта). </t>
  </si>
  <si>
    <t>Доля спортсменов-разрядников в общем количестве лиц, занимающихся в системе спортивных школ олимпийского резерва и училищ олимпийского резерва</t>
  </si>
  <si>
    <t>В течение года спортивные разряды присваиваются в соответствии с занятыми призовыми местами в соревнованиях.</t>
  </si>
  <si>
    <t>Доля спортсменов-разрядников, имеющих разряды и звания (от I разряда до спортивного звания "Заслуженный мастер спорта"), в общем количестве спортсменов-разрядников в системе спортивных школ олимпийского резерва и училищ олимпийского резерва</t>
  </si>
  <si>
    <t>Количество спортивных школ олимпийского резерва, в которые поставлены новое спортивное оборудование и инвентарь для приведения организаций спортивной подготовки в нормативное состояние (в рамках приобретения спортивного оборудования и инвентаря для приведения организаций спортивной подготовки в нормативное состояние)</t>
  </si>
  <si>
    <t>В 2020 году МБУ "СШОР по плаванию" были выделены средства из бюджета Московской области на закупку оборудования и инвентаря. Показатель достиг планируемого значения.</t>
  </si>
  <si>
    <t>Увеличение доли систематически занимающихся видом спорта "футбол" в общем количестве систематически занимающихся по всем видам спорта в муниципальных образованиях Московский области</t>
  </si>
  <si>
    <t>Показатель превысил планируемое значение в связи с востребованностью такого вида спорта как "футбол"</t>
  </si>
  <si>
    <t>Темп прироста занимающихся в учреждениях в организациях при спортивных сооружениях</t>
  </si>
  <si>
    <t>Количество занимающихся постоянно увеличивается, благодаря активной пропаганде здорового образа жизни и популяризации и доступности спортивных объектов.</t>
  </si>
  <si>
    <t>Обеспечение деятельности муниципальных учреждений в области физической культуры и спорта.</t>
  </si>
  <si>
    <t>Текущий ремонт, обустройство и  техническое переоснащение спортивных сооружений.</t>
  </si>
  <si>
    <t>Проведение официальных физкультурно-оздоровительных и спортивных мероприятий</t>
  </si>
  <si>
    <t>Городской округ Мытищи не принимает участие в федеральном проекте «Спорт – норма жизни»</t>
  </si>
  <si>
    <t>Обеспечение деятельности муниципальных учреждений по подготовке спортивных команд и спортивного резерва.</t>
  </si>
  <si>
    <t>Рейтинг эффективности реализации муниципальных программ</t>
  </si>
  <si>
    <t>городского округа Мытищи в 2020 году</t>
  </si>
  <si>
    <t>Наименование программ/подпрограмм</t>
  </si>
  <si>
    <t>Индекс эффективности</t>
  </si>
  <si>
    <t xml:space="preserve">Спорт </t>
  </si>
  <si>
    <t>Развитие сельского хозяйства</t>
  </si>
  <si>
    <t xml:space="preserve">Жилище </t>
  </si>
  <si>
    <t xml:space="preserve">Развитие инженерной инфраструктуры и энергоэффективности </t>
  </si>
  <si>
    <t xml:space="preserve">Предпринимательство </t>
  </si>
  <si>
    <t xml:space="preserve">Управление имуществом и муниципальными финансами </t>
  </si>
  <si>
    <t xml:space="preserve">Развитие институтов гражданского общества, повышение эффективности местного самоуправления и реализации молодежной политики </t>
  </si>
  <si>
    <t xml:space="preserve">Развитие и функционирование дорожно-транспортного комплекса </t>
  </si>
  <si>
    <t xml:space="preserve">Цифровое муниципальное образование </t>
  </si>
  <si>
    <t xml:space="preserve">Формирование современной комфортной городской среды </t>
  </si>
  <si>
    <t xml:space="preserve">Строительство объектов социальной-инфраструктуры </t>
  </si>
  <si>
    <t>1,2</t>
  </si>
  <si>
    <t>1,4</t>
  </si>
  <si>
    <t>1,7</t>
  </si>
  <si>
    <t>1,0</t>
  </si>
  <si>
    <t>Таблица 4.</t>
  </si>
  <si>
    <t>Таблица 7.</t>
  </si>
  <si>
    <t xml:space="preserve">Таблица 8. </t>
  </si>
  <si>
    <t>Таблица 9.</t>
  </si>
  <si>
    <t xml:space="preserve">Таблица 11. </t>
  </si>
  <si>
    <t xml:space="preserve">Таблица 12. </t>
  </si>
  <si>
    <t>Таблица 13.</t>
  </si>
  <si>
    <t xml:space="preserve">Таблица 14.  </t>
  </si>
  <si>
    <t>Таблица 15.</t>
  </si>
  <si>
    <t>Таблица 17.</t>
  </si>
  <si>
    <t>Таблица 31.</t>
  </si>
  <si>
    <t>Таблица 1.</t>
  </si>
  <si>
    <t>Таблица 2.</t>
  </si>
  <si>
    <t>Таблица 3.</t>
  </si>
  <si>
    <t>Таблица 5.</t>
  </si>
  <si>
    <t>Таблица 6.</t>
  </si>
  <si>
    <t>Таблица 10.</t>
  </si>
  <si>
    <t>Таблица 16.</t>
  </si>
  <si>
    <t>Таблица 19.</t>
  </si>
  <si>
    <t>Таблица 20.</t>
  </si>
  <si>
    <t>Таблица 21.</t>
  </si>
  <si>
    <t>Таблица 22.</t>
  </si>
  <si>
    <t>Таблица 23.</t>
  </si>
  <si>
    <t>Таблица 25.</t>
  </si>
  <si>
    <t>Таблица 26.</t>
  </si>
  <si>
    <t>Таблица 27.</t>
  </si>
  <si>
    <t>Таблица 33.</t>
  </si>
  <si>
    <t>Таблица 35.</t>
  </si>
  <si>
    <t>0,9</t>
  </si>
  <si>
    <t>0,8</t>
  </si>
  <si>
    <t>0,7</t>
  </si>
  <si>
    <t>Таблица 29.</t>
  </si>
  <si>
    <t>Таблица 30</t>
  </si>
  <si>
    <t>0,6</t>
  </si>
  <si>
    <t>0,1</t>
  </si>
  <si>
    <t>Количество реализованных мероприятий по благоустройству общественных территорий, в том числе: пешеходные зоны, набережные, скверы, зоны отдыха, площади, стелы, парки</t>
  </si>
  <si>
    <t>Выполнены мероприятия по благоустройству общественной территории городского округа Мытищи, выбранной по результатам инвентаризации и голосования на портале «Добродел», а именно парк «Леонидовка».</t>
  </si>
  <si>
    <t>Количество разработанных концепций благоустройства общественных территорий</t>
  </si>
  <si>
    <t xml:space="preserve">Для благоустройства территорий ЦПКиО разработана: 
- архитектурная концепция;
- проектно-сметная документация. </t>
  </si>
  <si>
    <t>Количество разработанных проектов благоустройства общественных территорий</t>
  </si>
  <si>
    <t>Разработан проект по благоустройству ЦПКиО.</t>
  </si>
  <si>
    <t>Количество установленных детских игровых площадок</t>
  </si>
  <si>
    <t>На территории городского округа Мытищи за период 2020 года установлено 26 детских игровых площадок.</t>
  </si>
  <si>
    <t>Количество благоустроенных дворовых территорий</t>
  </si>
  <si>
    <t>Планируемое  значение показателя достигнуто в соответствии с планом работ по благоустройству дворовых территорий.</t>
  </si>
  <si>
    <t xml:space="preserve">Доля граждан, принявших участие в решении вопросов развития городской среды, от общего количества граждан в возрасте от 14 лет, проживающих в муниципальных образованиях, на территории которых реализуются проекты по созданию комфортной городской среды </t>
  </si>
  <si>
    <t xml:space="preserve">В связи с проведением опроса развития городской среды на интернет площадках,  перевыполнено  плановое значение показателя. </t>
  </si>
  <si>
    <t xml:space="preserve">Реализованы проекты победителей Всероссийского конкурса лучших проектов создания комфортной городской среды в малых городах и исторических поселениях </t>
  </si>
  <si>
    <t>не менее единицы</t>
  </si>
  <si>
    <t>В 2020 году показатель не реализовывался.</t>
  </si>
  <si>
    <t>Количество объектов архитектурно-художественного освещения, на которых реализованы мероприятия по устройству и капитальному ремонту</t>
  </si>
  <si>
    <t>Соответствие нормативу обеспеченности парками культуры и отдыха</t>
  </si>
  <si>
    <t xml:space="preserve">На территории городского округа Мытищи расположено 8 ПКиО суммарная оценка норматива обеспеченности равна 87,5 %. </t>
  </si>
  <si>
    <t>Увеличение числа посетителей парков культуры и отдыха</t>
  </si>
  <si>
    <t xml:space="preserve">Выполнение показателя связано с проведением мероприятий по установке  малых архитектурных форм и спортивных объектов в парках культуры и отдыха.. </t>
  </si>
  <si>
    <t>Количество установленных детских игровых площадок в парках культуры и отдыха</t>
  </si>
  <si>
    <t>Количество созданных и благоустроенных парков культуры и отдыха на территории Московской области</t>
  </si>
  <si>
    <t>В 2020 г. выполнены мероприятия по созданию и благоустройству Парка "Яуза".</t>
  </si>
  <si>
    <t>Площадь устраненных дефектов асфальтового покрытия дворовых территорий, в том числе проездов на дворовые территории, в том числе внутриквартальных проездов, в рамках проведения ямочного ремонта</t>
  </si>
  <si>
    <t>Квадратный метр</t>
  </si>
  <si>
    <t xml:space="preserve">Планируемое  значение показателя достигнуто в соответствии с планом работ по ямочному ремонту асфальтового покрытия дворовых территории. </t>
  </si>
  <si>
    <t>Количество объектов электросетевого хозяйства и систем наружного освещения, на которых реализованы мероприятия по устройству и капитальному ремонту</t>
  </si>
  <si>
    <t>Планируемое  значение показателя достигнуто в соответствии с планом работ по  содержанию и ремонту уличного освещения.</t>
  </si>
  <si>
    <t>Количество отремонтированных подъездов в МКД</t>
  </si>
  <si>
    <t xml:space="preserve">Количество МКД, в которых проведен капитальный ремонт в рамках региональной программы </t>
  </si>
  <si>
    <t>В 2020 году приняты работы по капитальному ремонту общего имущества в 34 многоквартирных домах. Заказчиком работ по капитальному ремонту выступает Фонд капитального ремонта общего имущества многоквартирных домов Московской области.  В соответствии с законом Московской области от 01.07.2013 года № 66/2013-ОЗ "Об организации проведения капитального ремонта общего имущества в многоквартирных домах, расположенных на территории Московской области" контроль сроков выполнения работ подрядными организациями относится к обязанностям регионального оператора (Фонд капитального ремонта общего имущества многоквартирных домов Московской области).</t>
  </si>
  <si>
    <t>Таблица 34.</t>
  </si>
  <si>
    <t xml:space="preserve">Годовой отчет о реализации мероприятий </t>
  </si>
  <si>
    <t>Профинансировано по состоянию на 01.01.2021 (тыс.руб..)</t>
  </si>
  <si>
    <t>177,5 т.р экономия по фактически выполненным работам.</t>
  </si>
  <si>
    <t>Выполнен ремонт асфальтобетонного покрытия дворовых территорий - 976 м2.</t>
  </si>
  <si>
    <t>Мероприятие 15
Благоустройство общественных территорий</t>
  </si>
  <si>
    <t xml:space="preserve">Выполнены мероприятия по благоустройству территорий. </t>
  </si>
  <si>
    <t xml:space="preserve">Выполнены работы по:
 устройству: 
тротуаров по адресам (1-й Рупасовский д. 17 (9м2), д.7 (231,7 м2));
-  36 м2 пешеходных дорожек.
установке: 
- 9 торшеров на пешеходной дорожке от д.4 по пер. 1-му Рупасовскому.
ремонту:
- 296 м2 тротуара площадью 296 м2.   
</t>
  </si>
  <si>
    <t>14,67 т.р экономия по фактически выполненным работам.</t>
  </si>
  <si>
    <t xml:space="preserve">47,73 т.р. экономия по фактически выполненным работам.  </t>
  </si>
  <si>
    <t>Выполнен ямочный ремонт дворовых территорий  - 
10 445 м2.</t>
  </si>
  <si>
    <t>2302,86 т.р экономия по фактически выполненным работам.</t>
  </si>
  <si>
    <t>продолжение п.п 1.1</t>
  </si>
  <si>
    <t>продолжение п.п. 1.1</t>
  </si>
  <si>
    <t xml:space="preserve">Мероприятие 2
Содержание, ремонт и восстановление уличного освещения </t>
  </si>
  <si>
    <t>20,20 т.р. - экономия при проведении конкурсных процедур;
946,14 т.р. - экономия 
по фактически выполненным работам.</t>
  </si>
  <si>
    <t>Мероприятие 3
Организация благоустройства территории городского округа в части ремонта асфальтового покрытия дворовых территорий</t>
  </si>
  <si>
    <t>Выполнен ремонт:
- 7 7449 м2 асфальтового покрытия дворовых территорий;
 - 106 п.м бортовых камней.
Заделка 1170 м трещин асфальтового покрытия,</t>
  </si>
  <si>
    <t>Мероприятие 4
Расходы на обеспечение деятельности (оказание услуг) муниципальных учреждений в сфере благоустройства</t>
  </si>
  <si>
    <t>продолжение п.п. 1.4</t>
  </si>
  <si>
    <t>Мероприятие 5
Организация оплачиваемых общественных работ, субботников</t>
  </si>
  <si>
    <t>Приобретено:
- инвентарь 33 шт.;
- 200 шт. черенков;
- 850 пар перчаток;
- 80 рулонов и 1900 шт. мешков для мусора. 
Принято на работу 29 человек.</t>
  </si>
  <si>
    <t>Мероприятие 6
Вывоз навалов мусора и снега</t>
  </si>
  <si>
    <t xml:space="preserve">Выполнены работы по:
- приемке и размещению снежных масс в общем количестве 1710 м/часов; 
- сбору и утилизации отходов в количестве 519 м3.
Вывезено 840 м3 ТБО. 
</t>
  </si>
  <si>
    <t>2414,01 т.р экономия по фактически выполненным работам.</t>
  </si>
  <si>
    <t xml:space="preserve">Основное мероприятие 01. 
Приведение в надлежащее состояние подъездов в многоквартирных домах
</t>
  </si>
  <si>
    <t xml:space="preserve">Мероприятие 1. 
Ремонт подъездов в многоквартирных домах
</t>
  </si>
  <si>
    <t>Мероприятие 1 
Проведение капитального ремонта многоквартирных домов на территории Московской области</t>
  </si>
  <si>
    <t>Содержание и ремонт многоквартирных домов.</t>
  </si>
  <si>
    <t>Проведение капитального ремонта многоквартирных домов</t>
  </si>
  <si>
    <t xml:space="preserve">За отчетный период Фондом капитального ремонта общего имущества многоквартирных домов Московской области, проведен капитальный ремонт 36 многоквартирных домов. </t>
  </si>
  <si>
    <t xml:space="preserve">Муниципальная поддержка содержания и проведения ремонта МКД </t>
  </si>
  <si>
    <t>Проведение ремонта многоквартирных домов.</t>
  </si>
  <si>
    <t>Срочный ремонт общего имущества многоквартирных домов (список 1)</t>
  </si>
  <si>
    <t xml:space="preserve">Выполнен ремонт многоквартирных домов: 
- кровли в 2-х МКД ;
- утепление 1-го этажа в 1 МКД;
- цоколя 1-го МКД;
- отмостки 1-го МКД;
- 3 козырьков в 1 МКД;
- 3 входных дверей в 1 МКД;
- электричества в подвале в 1 МКД;
- замена трубопроводов канализации в 1 МКД.
Выполнена установка 4 пандусов.
</t>
  </si>
  <si>
    <t xml:space="preserve">Ремонт многоквартирных домов, имеющих ветхое состояние 
(список 2)
</t>
  </si>
  <si>
    <t>Выполнен ремонт многоквартирных домов:
- металлической кровли в 2-х МКД;
- кирпичного фасада 1-го МКД;
- входных групп 4-х МКД;
- систем электроснабжения 1-го МКД.
Проведено обследование технического состояния 3-х многоквартирных домов.</t>
  </si>
  <si>
    <t>Ремонт муниципальных жилых (нежилых) помещений, в том числе замена сантехнического, газового и электрооборудования, установка ИПУ энергоресурсов, проведение дезинфекции, дезинсекции и дератизации</t>
  </si>
  <si>
    <t xml:space="preserve">Выполнена замена:
-  22 газовых плит;
- 11 газовых 
водонагревателей;
-  приборов учета в 2 МКД;
- радиатора в 1 МКД;
- железной 
соединительной трубы с дымоходом в жилом помещении по адресу: ул. Яузская аллея д.30;
Проведен ремонт квартир в 6 многоквартирных домах;
</t>
  </si>
  <si>
    <t>Предоставление субсидии управляющим организациям на проведение ремонта общего имущества МКД, в которых по состоянию  на 01.07.2014 начислены, но не израсходованы денежные средства по статье капитального ремонта</t>
  </si>
  <si>
    <t>Проведена замена деревянных окон на ПВХ в 1 МКД.</t>
  </si>
  <si>
    <t>192,29 т.р. - экономия по фактически выполненным работам.</t>
  </si>
  <si>
    <t xml:space="preserve">Возмещение убытков безнадёжных к взысканию долгов  за предоставленные жилищно-коммунальные услуги в муниципальном жилищном фонде или фонде, переходящем из частного жилищного фонда в муниципальный </t>
  </si>
  <si>
    <t xml:space="preserve">Погашена задолженность за ЖКУ муниципальных квартир по Постановлению администрации  г.о. Мытищи № 4637 от 16.12.2020 г. "О возмещении убытков от безнадежных к взысканию долгов". </t>
  </si>
  <si>
    <t>Мероприятие 3
Соблюдение требований законодательства в области обеспечения санитарно-эпидемиологического благополучия населения, в частности по обеззараживанию (дезинфекции) мест общего пользования многоквартирных жилых домов</t>
  </si>
  <si>
    <t>Проведено обеззараживание  (дезинфекция) 855 661,71 м2,  мест общего пользования многоквартирных жилых домов.</t>
  </si>
  <si>
    <t>Продолжение п.п. 1.2.1</t>
  </si>
  <si>
    <t xml:space="preserve"> стен - 165 м3, перекрытия - 109,2 м3.
Монтаж индивидуального теплового пункта.
Приемная камера: устройство монолитных конструкций - 4,5 м3.</t>
  </si>
  <si>
    <t xml:space="preserve"> - 7 м2 дверей;
- 43,8 м2 ворот;
- 18,77 м2. окон.
Канализационная насосная станция: устройство монолитных конструкций - 182 м3, 
кладка перегородок из кирпича - 27,59 м2., монтаж: 
- 7,82243 т. металлоконструкций каркаса;
- 217,6 м2 фасадов; 
- 116 м2 окон.
Проектируемый блок емкостей: устройство монолитного фундамента - 768,47 м3, 
стен - 635,25 м3, перекрытия - 270,3 м3.
Существующий блок емкостей: устройство  монолитного фундамента - 99,7м3,</t>
  </si>
  <si>
    <t>Отделение улично-дорожной сети от тротуаров перильными ограждениями для исключения несанкционированного выхода пешеходов на проезжую часть (список №9)</t>
  </si>
  <si>
    <t>Капитальный ремонт автомобильных дорого общего пользования.</t>
  </si>
  <si>
    <t>Благоустройство парковочным мест.</t>
  </si>
  <si>
    <t>Экономия  681,5 тыс.руб. по факту поданных заявок. 
Срок окончания работ - 31.12.2020 года. 
Оплата  в январе 2021 года</t>
  </si>
  <si>
    <t xml:space="preserve">Выполнены работы по:  
- благоустройству парка "Леонидовка" (установка тренажеров - 16шт., переустановка турника, скамьи и 2-х тренажерных стенок,  демонтаж 22 опор освещения);
- по комплексному благоустройству д.Витенево.
</t>
  </si>
  <si>
    <t>4612,8т.р. - 
расторжение контракта, в связи выявленными недостатками и несоответствиями выполняемых работ требованиям контракта 
16,1т.р. - экономия при проведении конкурсных процедур.</t>
  </si>
  <si>
    <t xml:space="preserve">Выполнены работы по:
установке:
- информационных стендов и указателей в количестве 10 шт.;
- 1 стелы;
-  8 беседок;
- 1 скамейки «Теремок»;
- 14 дорожных знаков на велосипедных дорожках.
</t>
  </si>
  <si>
    <t xml:space="preserve">устройству:
- 450 м. тросового ограждения;
- 80,4 м2 оснований под контейнерную площадку;
- 3 контейнерных площадок;
- подходов к туалетам  общей площадью 81,5 м2;
- 10 скамеек;
- подходов к беседкам общей площадью 394,5 м2;
- 926 м2 съезда к лесопарку из асфальтобетона;
- 304 м2 тротуара из асфальтобетона;
- 27 м2 пешеходной дорожки из тротуарной плитки;
- 234 м барьерного ограждения проезжей части. 
Подкладке 4595 м кабеля до 35 кВт. </t>
  </si>
  <si>
    <t xml:space="preserve">Выполнены работы по устройству детских площадок по 26 адресам:
- 1 –й Рупасовский пер. д. 4;
- 2-й Рупасовский пер. д. 12а; 
- пр. Новомытищинский  д. 34(в том числе защита тепловых сетей), д. 33/3, д. 39/1,  д. 43/1, д. 45/3;  
- ул. Академика Каргина д. 38/4, 42;
- ул. Веры Волошиной д. 48;
- ул. Достоевского 
- ул. Индустриальная д. 3/3, д. 7/3;
- ул. Крупской д. 5а;
- ул. Красина д.5;
</t>
  </si>
  <si>
    <t xml:space="preserve"> - ул. Летная д.20/3, д. 24/2, 32/1 (в том числе защита тепловых сетей);
- ул. Мира д. 3, 15/12; 
- ул. Силикатная д. 33в;
- ул. Серафимовича 2а;
- ул. Терешковой  д.11;
- ул. Щербакова  д. 8/40, 11, д. 18; 
Установлено 17 информационных щитов.
</t>
  </si>
  <si>
    <t>Продолжение п.п .1.4.4</t>
  </si>
  <si>
    <t>Продолжение п.п. 2.1</t>
  </si>
  <si>
    <t xml:space="preserve">Выполнены работы по разработке архитектурной концепции и проектно-сметной документации по благоустройству территории Центрального парка культуры и отдыха. Концепция согласована в Министерстве благоустройства МО. </t>
  </si>
  <si>
    <t>Получено положительное заключение ГАУ МО "Мособлгосэкспертиза" по определению достоверности сметной стоимости.</t>
  </si>
  <si>
    <t xml:space="preserve">Организовано сезонное содержание: 
- 32409,2 м2  дорожек (очистка, посыпка);
- 564486 м2 газонов;
- 11460,7 м2 детских площадок на территории общего пользования, (35 шт.);
- 1 фонтана;
- 27 детских игровых площадок.
- 6350 м2 территорий около памятников;
- 8696 м2 территорий общего пользования с твердым покрытием;
- 499520 м2 проезжих частей дорог;
- 51 566 м2 тротуаров и пешеходных дорожек;
- 864 м2 пешеходных мостов.
В зимний период:
- 3,5 тыс. м2 территорий общего пользования;
- вывезено 480 м3 снега.
В летний период:
- 66,1 тыс. м2 территорий;
- 33 детских площадок;
- 1 памятника и 3 обелисков;
 - 16 контейнерных 
площадок;
- 70 информационных щитов;
Проведена дератизация набережной р. Яуза в границах ЦПКиО 1,45га, парка «Леонидовка» 15 га., дезинсекция 21 водоема от личинок комаров. 
Обеспечена работа 5 постов круглосуточной охраны в целях организации общественного  порядка  и сохранности объектов 
</t>
  </si>
  <si>
    <t>муниципальной собственности.
Оказаны услуги по:
- внесению изменений в проекты освоения лесов в части включения утвержденных санитарно-оздоровительных мероприятий по 6-ти лесным участкам;
- .установке и обслуживанию 55 кабин на территории парковых зон и в дни проведения праздничных мероприятий.
Проведена 
противоакарицидная обработка: 
- 267 соток территорий Мытищинского лесопарка; 
-  41,1 га территорий парков.
Выполнены ремонт:
- газонных ограждений по 6 адресам;
- 5 детских площадок;
- контейнерных площадок по 7 адресам;
-  10 памятников, 2 обелисков и 1 монумента;
 - 176,6 м2 металлическихограждений; 
- 65,4 м2 бетонных ограждений;
-  4 п.м. декоративного ограждения;
- подготовлены основания для контейнерных площадок по 25 адресам;
- изготовлено 30 информационных щитов для детских площадок.</t>
  </si>
  <si>
    <t>Благоустроены общественные территории и объекты по 32 адресам,  в том числе по обращениям жителей на портал Добродел.
Обустроены контейнерные площадки в д.Свиноедово,в д. Крюково, д. Семенищево,  д. Большое Ивановское,  д. Красная Горка (ул. Красногорская, ул. Светлая);
благоустроена пешеходная дорожка в мкр. Пироговский.
Приобретены: 
- автономный туалетный модуль; 
-  2-е двойные деревянные заливные горки;
- 98 единиц комплектующих для ремонта детских игровых площадок
- 4 грузовых автомобиля с бортовой платформой и сдвоенной кабиной;
- прицеп тракторный самосвальный;
-  МАФ (малые архитектурные формы для детских игровых площадок взамен демонтированных 24); 
- 8 игровых комплексов;
- 522 саженцев деревьев и кустарника;
Поставлено:
- 100 кг. травосмеси;
- 34 м2 почвенной смеси;
- 400 л. краски.
Монтировано и изготовлено 2 контейнерных площадки.
Установлено:
- 30 п.м перильного ограждения.</t>
  </si>
  <si>
    <t xml:space="preserve">Удалено 558,4 м3 сухостойных, больных и аварийных деревьев.
Организован вывоз 93,5 т отходов, не входящих в состав ТКО.
</t>
  </si>
  <si>
    <t>Выполнена оплата 12 975 845 кВт*ч электроэнергии, получены технические условия для технологического присоединения Стеллы «Мытищи» на Осташковском шоссе и объектов уличного освещения   в деревне  Ховрино к существующим сетям, выполнено присоединение к  электрическим сетям  выездной группы 
городского округа Мытищи,  
 установлено: 
- 69 опор;
- 130 торшеров;
 - 308 светильников; 
-  3193 м. проводов СИП; 
- 3503 м. кабеля; 
- 3 шкафа управления. 
Заменены: 
 - 37 опор;
- 130 торшеров;
 - 1305 светильников;
- 3462 ламп;
-  4761 м. и 1702 п.м провода СИП; 
- 270 м. кабеля;
- 1 шкаф управления;
Выполнен ремонт 3 -х светильников.</t>
  </si>
  <si>
    <t xml:space="preserve">Организовано сезонное содержание: 
- 190709,88 м2 территорий общего пользования, в том числе: парков культуры и отдыха, территории Пироговского (Мытищинского) и Марфинского ("Парк Героев") лесопарков;  
- специализированой площадки по приемке и временному складированию снега;  
- 6 фонтанов;
-  42 ед.  памятников и 3-х ед. мемориальных  досок;
 - 20570,5 м2 дорожек асфальтового покрытия и тротуарной плитки; 
- 33 925,95 м2 внутриквартальных дорог, 
подъездов к домам;
- 8546,5 м2 гостевых парковок;
- 1383,36 м2 тротуаров;
- 3610 м2 детских площадок и площадок для выгула собак;
- 6125,8 м2 цветников.
</t>
  </si>
  <si>
    <t>Выполнены работы по посадке:
- деревьев и кустарников
 (в рамках мероприятия "Лес Победы"  и "Посади своё дерево");
- 1083 м2 цветочной рассады в существующие цветники;
приобретено:
- 2340 м3 почвенной смеси; 
- 88206 цветочной рассады;
 - 646 кг. семян газонных трав;
- 12577 саженцев кустарника;
- 2033 саженца деревьев;
- 455 кг. лакокрасочных материалов;
- каркас для топиарной формы «Ладья»;
- 25 урн.
Выполнены ремонтные работы:
- 800 м2 плиточного покрытия;
- 2000 п.м газонного ограждения;- памятников, обелисков, братских могил (34 шт.);
- 3380 п.м металлического газонного ограждения 
(ремонт и покраска);
Удалено 2836,01 м3 сухостойных больных и аварийных деревьев.</t>
  </si>
  <si>
    <t>Городской округ Мытищи не принимает участие в федеральном проекте «Обеспечение устойчивого сокращения непригодного для проживания жилищного фонда».</t>
  </si>
  <si>
    <t>Продолжение п. 1.1</t>
  </si>
  <si>
    <t xml:space="preserve">Мероприятие F3.3 
Переселение из непригодного для проживания жилищного фонда по III этапу
</t>
  </si>
  <si>
    <t xml:space="preserve">Городской округ Мытищи не принимает участие в федеральном проекте «Обеспечение устойчивого сокращения </t>
  </si>
  <si>
    <t>непригодного для проживания жилищного фонда».</t>
  </si>
  <si>
    <t xml:space="preserve">Мероприятие.
Количество квадратных метров расселенного аварийного жилищного фонда в муниципальные жилые помещения, переданные  в муниципальную собственность при реализации инвестиционных контрактов и соглашений </t>
  </si>
  <si>
    <t>Мероприятие.
Количество граждан, расселенных из аварийного жилищного фонда в муниципальные жилые помещения, переданные  в муниципальную собственность при реализации инвестиционных  контрактов и соглашений</t>
  </si>
  <si>
    <t>.</t>
  </si>
  <si>
    <t>Общая площадь аварийного фонда, подлежащая расселению до 01.09.2025, в том числе:</t>
  </si>
  <si>
    <t>тыс.кв.м</t>
  </si>
  <si>
    <t xml:space="preserve">Показатель не реализуется в 2020 году. </t>
  </si>
  <si>
    <t>Количество квадратных метров расселенного аварийного жилищного фонда за счет средств консолидированного бюджета</t>
  </si>
  <si>
    <t>Количество квадратных метров расселенного аварийного жилищного фонда за счет внебюджетных источников</t>
  </si>
  <si>
    <t>Количество квадратных метров расселенного аварийного жилищного фонда</t>
  </si>
  <si>
    <t>Количество граждан, расселенных из аварийного жилищного фонда</t>
  </si>
  <si>
    <t>тыс.чел</t>
  </si>
  <si>
    <t>Количество квадратных метров расселенного аварийного жилищного фонда в муниципальные жилые помещения, переданные  в муниципальную собственность при реализации инвестиционных контрактов и соглашений</t>
  </si>
  <si>
    <t>Количество граждан, расселенных из аварийного жилищного фонда в муниципальные жилые помещения, переданные  в муниципальную собственность при реализации инвестиционных контрактов и соглашений</t>
  </si>
  <si>
    <t xml:space="preserve">Таблица 38. </t>
  </si>
  <si>
    <t>"Развитие и функционирование дорожно-транспортного комплекса"</t>
  </si>
  <si>
    <t>Соблюдение расписания на автобусных маршрутах</t>
  </si>
  <si>
    <t xml:space="preserve">Показатель не достиг планируемого значения. По данным предоставленным Региональной навигационно-информационной системой Московской области, невыполнение связано с несоблюдением расписания движения. </t>
  </si>
  <si>
    <t>Доля поездок, оплаченных посредством безналичных расчетов, в общем количестве оплаченных пассажирами поездок на конец года</t>
  </si>
  <si>
    <t>Перевыполнение показателя связано, с запретом реализации билетов за наличный расчет в связи с распространением новой коронавирусной инфекции (COVID-2019).</t>
  </si>
  <si>
    <t>Протяженность муниципальной маршрутной сети</t>
  </si>
  <si>
    <t>км</t>
  </si>
  <si>
    <t xml:space="preserve">Выполнены работы по оптимизации маршрутной сети: изменения схемы движения в связи, с изменением структуры пассажиропотока, на маршрутах:  № 14, 
№ 18, № 19к.
</t>
  </si>
  <si>
    <t>Объемы ввода в эксплуатацию после строительства и реконструкции автомобильных дорог общего пользования местного значения (при наличии объектов в программе)</t>
  </si>
  <si>
    <t>км/пог.м</t>
  </si>
  <si>
    <t>Протяженность автомобильных дорог общего пользования местного значения на территории муниципального образования</t>
  </si>
  <si>
    <t>Значение показателя определяется на основании данных статистического наблюдения.</t>
  </si>
  <si>
    <t>Содержание улично-дорожной сети:</t>
  </si>
  <si>
    <t>дорог</t>
  </si>
  <si>
    <t xml:space="preserve">Достигнуто плановое значение показателя  в соответствии с регламентом организации работ по содержанию улично-дорожной сети на 2020 г. 
 </t>
  </si>
  <si>
    <t>подземных пешеходных переходов</t>
  </si>
  <si>
    <t>кв.м</t>
  </si>
  <si>
    <t>тротуаров</t>
  </si>
  <si>
    <t>Содержание и обслуживание ливневой канализации</t>
  </si>
  <si>
    <t>тыс.п.м</t>
  </si>
  <si>
    <t>Достигнуто плановое значение показателя  в соответствии с регламентом организации работ по содержанию и обслуживанию ливневой канализации.</t>
  </si>
  <si>
    <t>Содержание и обслуживание очистных сооружений</t>
  </si>
  <si>
    <t>Достигнуто плановое значение показателя  в соответствии с регламентом организации работ по содержанию и обслуживанию очистных сооружений.</t>
  </si>
  <si>
    <t>2.7</t>
  </si>
  <si>
    <t>Общая протяженность автомобильных дорог общего местного значения, соответствующих нормативным требованиям к транспортно-эксплуатационным показателям на 31 декабря отчетного года</t>
  </si>
  <si>
    <t>2.8</t>
  </si>
  <si>
    <t>Доля муниципальных дорог, не отвечающих нормативным требованиям в общей протяженности дорог</t>
  </si>
  <si>
    <t>2.9</t>
  </si>
  <si>
    <t>Ремонт (капитальный ремонт) сети автомобильных дорог общего пользования местного значения (оценивается на конец года)</t>
  </si>
  <si>
    <t>2.10</t>
  </si>
  <si>
    <t>Ремонт и устройство тротуаров</t>
  </si>
  <si>
    <t xml:space="preserve">За период 2020 г. в рамках реализации показателя выполнены работы по устройству тротуара в д. Вешки ул. Заводская. </t>
  </si>
  <si>
    <t>2.11</t>
  </si>
  <si>
    <t>Создание парковочного пространства на улично-дорожной сети (оценивается на конец года)</t>
  </si>
  <si>
    <t>машино-места</t>
  </si>
  <si>
    <t>2.12</t>
  </si>
  <si>
    <t>ДТП. Снижение смертности от дорожно-транспортных происшествий: на дорогах федерального значения, на дорогах регионального значения, на дорогах муниципального значения, на частных дорогах</t>
  </si>
  <si>
    <t>количество погибших на 100 тыс. населения</t>
  </si>
  <si>
    <t>Таблица 28.</t>
  </si>
  <si>
    <t>"Жилище"</t>
  </si>
  <si>
    <t>Объем ввода индивидуального жилищного строительства, построенного населением за счет собственных и (или) кредитных средств, тыс.кв.м.</t>
  </si>
  <si>
    <t>тысяча квадратных метров</t>
  </si>
  <si>
    <t>Количество семей, улучшивших жилищные условия</t>
  </si>
  <si>
    <t>семей</t>
  </si>
  <si>
    <t xml:space="preserve">За отчетный период 2020 года 29 семей улучшили жилищные условия. </t>
  </si>
  <si>
    <t>Количество земельных участков, вовлеченных в индивидуальное жилищное строительство.</t>
  </si>
  <si>
    <t>Площадь земельных участков, вовлеченных в индивидуальное жилищное строительство.</t>
  </si>
  <si>
    <t>Гектар</t>
  </si>
  <si>
    <t>Количество объектов, исключенных из перечня проблемных объектов в отчетном году.</t>
  </si>
  <si>
    <t>Штук</t>
  </si>
  <si>
    <t>Финансирование  мероприятия подпрограммы в 2020 году не предусмотрено.</t>
  </si>
  <si>
    <t>Количество пострадавших граждан –соинвесторов права, которых обеспечены в отчетном году.</t>
  </si>
  <si>
    <t>Решаем проблемы дольщиков. Поиск и реализация решений по обеспечению прав пострадавших граждан-участников долевого строительства</t>
  </si>
  <si>
    <t>проценты</t>
  </si>
  <si>
    <t>По состоянию на 2020 год  на территории городского округа Мытищи 1487 граждан-соинвесторов.</t>
  </si>
  <si>
    <t>Количество проблемных объектов, по которым нарушены права участников долевого строительства «Проблемные стройки</t>
  </si>
  <si>
    <t>Встречи с гражданами – участниками долевого строительства</t>
  </si>
  <si>
    <t xml:space="preserve">За период 2020 года на территории городского округа Мытищи проведено 35 встреч с гражданами-участниками долевого строительства, по вопросу завершения строительства и ввод в эксплуатацию объектов долевого строительства. </t>
  </si>
  <si>
    <t>1.10</t>
  </si>
  <si>
    <t>Количество уведомлений о соответствии (несоответствии) указанных в уведомлении о планируемом строительстве параметров объекта индивидуального жилищного строительства (далее – ИЖС) или садового дома установленным параметрам и допустимости размещения объекта ИЖС или садового дома на земельном участке, уведомлений о соответствии (несоответствии) построенных или реконструированных объектов ИЖС или садового дома</t>
  </si>
  <si>
    <t>Количество молодых семей, получивших свидетельство о праве на получение социальной выплаты</t>
  </si>
  <si>
    <t>В 2020 году  5  молодых семей, получили сведетельства о праве на получение социальной выплаты на приобретение жилого помещения или создание объекта индивидуального жилищного строительства.</t>
  </si>
  <si>
    <t>Доля детей-сирот и детей, оставшихся без попечения родителей, лиц из числа детей-сирот и детей, оставшихся без попечения родителей, состоящих на учете на получение жилого помещения, включая лиц в возрасте от 23 лет и старше, обеспеченных жилыми помещениями за отчетный год, в общей численности детей-сирот и детей, оставшихся без попечения родителей, лиц из числа детей-сирот и детей, оставшихся без попечения родителей, включенных в список детей-сирот и детей, оставшихся без попечения родителей, лиц из их числа, которые подлежат обеспечению жилыми помещениями в отчетном году</t>
  </si>
  <si>
    <t xml:space="preserve">В 2020 году квартирами по договорам найма специализированных жилых помещений обеспеченно 7 детей-сирот. </t>
  </si>
  <si>
    <t>Численность детей-сирот и детей, оставшихся без попечения родителей, лиц из числа детей-сирот и детей, оставшихся без попечения родителей, обеспеченных благоустроенными жи-лыми помещениями специализированного жилищного фонда по договорам найма специализированных жилых помещений в отчетном финансовом году</t>
  </si>
  <si>
    <t>Количество участников подпрограммы, получивших финансовую помощь, предоставляемую для погашения ос-новной части долга по ипотечному жилищному кредиту (I этап)»</t>
  </si>
  <si>
    <t xml:space="preserve"> человек</t>
  </si>
  <si>
    <t xml:space="preserve">В 2020 году оформлено и выдано свидетельство на  предоставления компенсации на погашение основной части долга по ипотечному жилищному кредитованию 1 человеку. </t>
  </si>
  <si>
    <t>Подпрограмма 7 «Улучшение жилищных условий отдельных категорий многодетных семей»</t>
  </si>
  <si>
    <t>Количество свидетельств о праве на получение жилищной субсидии на приобретение жилого помещения или строительство индивидуального жилого дома, выданных многодетным семьям</t>
  </si>
  <si>
    <t>Многодетных семей, состоящих на учете нуждающихся в городском округе Мытищи, имеющих право и изъявивших желание на получение жилищной субсидии в 2020 году, не имеется.</t>
  </si>
  <si>
    <t>Количество ветеранов и инвалидов Великой Отечественной войны, членов семей погибших (умерших) инвалидов и участников Великой Отечественной войны, получивших государственную поддержку по обеспечению жилыми помещениями за счет средств федерального бюджета</t>
  </si>
  <si>
    <t>Ветеранов ВОВ, состоящих на учете нуждающихся в городском округе Мытищи, имеющих право на получение мер социальной поддержки по обеспечению жилыми помещениями или получению единовременной денежной выплаты, не имеется.</t>
  </si>
  <si>
    <t>Количество инвалидов и семей, имеющих детей-инвалидов, получивших государственную поддержку по обеспечению жилыми помещениями за счет средств федерального бюджета</t>
  </si>
  <si>
    <t>Количество инвалидов и ветеранов боевых действий, членов семей погибших (умерших) инвалидов и ветеранов боевых действий, получивших государственную поддержку по обеспечению жилыми помещениями за счет средств федерального бюджета</t>
  </si>
  <si>
    <t>Количество граждан, уволенных с военной службы, и приравненных к ним лиц, получивших государственную поддержку по обеспечению жилыми помещениями за счет средств федерального бюджета</t>
  </si>
  <si>
    <t>За отчетный период обеспечены 29 семей граждан состоящих на учете в качестве нуждающихся в жилых помещениях.</t>
  </si>
  <si>
    <t>Финансовое обеспечение отдельных государственных полномочий в части подготовки и направления уведомлений сокращено ввиду продления дачной амнистии до 01.03.2021 (ФЗ от 02.08.2019 № 267).</t>
  </si>
  <si>
    <t xml:space="preserve">Компенсация участнику Подпрограммы  предоставлена 18.12.2020. </t>
  </si>
  <si>
    <t>Финансирование за счет средств федерального бюджета мероприятий подпрограммы в 2020 году не предусмотрено.</t>
  </si>
  <si>
    <t>Финансирование за счет средств федерального бюджета мероприятий подпрограммы в  2020 году не предусмотрено.</t>
  </si>
  <si>
    <t>Мероприятие 1
Осуществление полномочий по обеспечению жильём граждан, уволенных с военной службы, и приравненных к ним лиц, в соответствии с Федеральным законом от 8 декабря 2010 года № 342-ФЗ «О внесении изменений в Федеральный закон «О статусе военнослужащих» и об обеспечении жилыми помещениями некоторых категорий граждан»</t>
  </si>
  <si>
    <t>Проведено 41 заседание рабочей группы Комиссии по обеспечению безопасности дорожного движения г.о. Мытищи.</t>
  </si>
  <si>
    <t>Рассмотрено 22 проекта организации дорожного движения.</t>
  </si>
  <si>
    <t>Подготовлено 7 правовых актов в области обеспечения безопасности дорожного движения, рассмотрено 3 проекта организации дорожного движения на период эксплуатации и строительства ТЦ в д.Грибки, ул. Складская; ТЦ в д.Вешки, ул. Лиственная.</t>
  </si>
  <si>
    <r>
      <t>Получено положительное заключение госэкспертизы на проектную документацию по строительству пристройки к МБОУ СОШ №6. Проведены платежи за ПИР и авансы за технологическое присоединение. По объекту "Средняя общеобразовательная школа на 1100 мест по адресу: Московская область, г.о. Мытищи, мкр. 25А" произведена оплата по договору на выдачу технических условий.</t>
    </r>
    <r>
      <rPr>
        <sz val="14"/>
        <color indexed="9"/>
        <rFont val="Arial"/>
        <family val="2"/>
        <charset val="204"/>
      </rPr>
      <t>ранель".</t>
    </r>
  </si>
  <si>
    <t>Приложение к муниципальной программе</t>
  </si>
  <si>
    <t xml:space="preserve">Годовой отчёт о выполнении </t>
  </si>
  <si>
    <t>муниципальной программы городского округа Мытищи по объектам строительства, реконструкции и капитального ремонта</t>
  </si>
  <si>
    <t>"Строительство объектов социальной инфраструктуры"</t>
  </si>
  <si>
    <t xml:space="preserve">    Муниципальный заказчик ___________________________________________________________</t>
  </si>
  <si>
    <t>Наименование объекта, адрес объекта (планируемые работы)</t>
  </si>
  <si>
    <t>Проектная мощность/ площадь ремонта</t>
  </si>
  <si>
    <t>Объем финансирования на 2020  год (тыс. руб.)</t>
  </si>
  <si>
    <t>Фактически выполненные работы по этапам строительства, реконструкции, ремонта (выполнены ПИР, подготовлена ПСД, утверждена ПСД (заключение экспертизы, дата, номер), заключены контракты на СМР, выполнены работы по монтажу фундамента, возведен корпус здания (коробка – кирпичные (блочные)  стены, уложены плиты перекрытия и покрытия) и т. д.).</t>
  </si>
  <si>
    <t>Причины невыполнения/ несвоевременного выполнения</t>
  </si>
  <si>
    <t>План</t>
  </si>
  <si>
    <t>Факт</t>
  </si>
  <si>
    <t>Детский сад на 150 мест по адресу: Московская область, г. Мытищи, мкр. 25А, пер. 1-ый Рупасовский  (ПИР и строительство)</t>
  </si>
  <si>
    <t>Ведутся проектно-изыскательские работы по строительству объекта. Выполнены работы по определению влияния аэродромов на объекты капитального строительства.</t>
  </si>
  <si>
    <t>Пристройка к МБОУ СОШ № 6 со спортивным залом, пищеблоком и кабинетами для дополнительного образования, г. Мытищи, Новомытищинский проспект, д. 38, в том числе ПИР</t>
  </si>
  <si>
    <t xml:space="preserve">Получено положительное заключение госэкспертизы на проектную документацию по строительству объекта. Проведены платежи за ПИР и авансы за технологическое присоединение. </t>
  </si>
  <si>
    <t>Средняя общеобразовательная школа на 1100 мест по адресу: Московская область, г.о. Мытищи, д. Сухарево, ул. Школьная, стр. 18 (ПИР и строительство)</t>
  </si>
  <si>
    <t>Итого:</t>
  </si>
  <si>
    <t>Проводится согласование Технического задания на проектирование объекта с профильными Министерствами.</t>
  </si>
  <si>
    <t>Исполнение в  соответствии с госпрограммой МО "Строительство объектов социальной инфраструктуры". Срок выполнения работ 2-4 кварталы 2020 года.</t>
  </si>
  <si>
    <t>Строительство школы на 1100 мест по адресу: Московская область, Мытищинский район, г.п. Мытищи, восточнее д.Погорелки</t>
  </si>
  <si>
    <t xml:space="preserve">Ведутся проектно-изыскательские работы по строительству объекта за счет  средств застройщика ООО "Гранель" </t>
  </si>
  <si>
    <t xml:space="preserve">Исполнение в  соответствии с госпрограммой МО "Строительство объектов социальной инфраструктуры". </t>
  </si>
  <si>
    <t>Средняя общеобразовательная школа на 1100 мест по адресу: Московская область, г.о. Мытищи, мкр. 25А (ПИР и строительство)</t>
  </si>
  <si>
    <t>Произведена оплата по договору на выдачу технических условий.</t>
  </si>
  <si>
    <t>Общеобразовательная школа на 1100 мест по адресу: Московская область, г. Мытищи, мкр. 25. Новомытищинский проспект, д. 4 (ПИР и строительство)</t>
  </si>
  <si>
    <t xml:space="preserve">Завершены работы по строительству объекта. Поставлено оборудование для комплектации школы. Объект введен в эксплуатацию, разрешение на ввод от 25.08.2020. </t>
  </si>
  <si>
    <t>Строительство футбольного тренировочного поля с искусственным газонным покрытием, вспомогательными помещениями и трибунами по адресу: г. Мытищи, мкр. 25, Шараповский карьер</t>
  </si>
  <si>
    <t>Выполнены работы по устройству монолитной ж/б подпорной стенки - 33,72 м3, устройству фасада - 1258,28 м2, устройству подшивки свесов - 224,67 м2, монтажу дверных блоков - 33,93 м2, устройству парапетных крышек - 205,41 м2, покрытий из керамогрнатиных плит - 767 м2, монтаж молниезащиты - 1 компл., прокладка наружных кабельных линий - 745 м.</t>
  </si>
  <si>
    <t>Уточнены площадь фасада и протяженность кабельных линий. Денежная экономия составила 1922,97 тыс.руб.</t>
  </si>
  <si>
    <t>г.о. Мытищи, г.п. Пироговский, дер. Пирогово (детский сад на 225 мест, 2017-2021 гг.)</t>
  </si>
  <si>
    <t>Ведутся строительные работы. Процент готовности 72%.</t>
  </si>
  <si>
    <t>г.о. Мытищи, г.п. Пироговский, пос. Мебельной фабрики (детский сад на 100 мест, 2018-2020 гг.)</t>
  </si>
  <si>
    <t>Строительство приостановлено до 01.01.2021 по решению застройщика ООО "СГ "Альянс"</t>
  </si>
  <si>
    <t>г.о. Мытищи, ул. Мира, мкр. 2, 3 (общеобразовательная школа на 1100 мест, 2020-2022 гг.)</t>
  </si>
  <si>
    <t>Завершены проектно-изыскательские работы, получено положительное заключение экспертизы от 20.11.2020 г.</t>
  </si>
  <si>
    <t>Сроки строительства по мировому соглашению 2021-2022 годы. (Денежные средства должны быть скорректированы по решению застройщика).</t>
  </si>
  <si>
    <t>г.о. Мытищи, юго-западнее дер. Болтино (общеобразовательная школа на 600 мест, 2019-2021 гг.)</t>
  </si>
  <si>
    <t>Ведутся строительные работы. Процент готовности 65%</t>
  </si>
  <si>
    <t>Количество введенных в эксплуатацию объектов дошкольного образования за счет бюджетных средств</t>
  </si>
  <si>
    <t>Количество введенных в эксплуатацию объектов общего образования</t>
  </si>
  <si>
    <t>Количество введенных в эксплуатацию объектов дошкольного образования за счет внебюджетных источников</t>
  </si>
  <si>
    <t>Количество введенных в эксплуатацию объектов общего образования за счет внебюджетных источников</t>
  </si>
  <si>
    <t>Количество введенных в эксплуатацию объектов общего образования за счет бюджетных средств</t>
  </si>
  <si>
    <t>Завершены работы по строительству школы на 1100 мест в мкр.25 г. Мытищи. Получено разрешение на ввод объекта в эксплуатацию от 25.08.2020 №RU50-12-16398-2020</t>
  </si>
  <si>
    <t>Количество введенных в эксплуатацию объектов физической культуры и спорта за счет средств бюджетов муниципальных образований Московской области</t>
  </si>
  <si>
    <t>Таблица 36.</t>
  </si>
  <si>
    <t>Таблица 37.</t>
  </si>
  <si>
    <t xml:space="preserve">Таблица 39. </t>
  </si>
  <si>
    <t>Таблица  40.</t>
  </si>
  <si>
    <t xml:space="preserve">     Результаты реализации муниципальной программы  </t>
  </si>
  <si>
    <t>Наличие утвержденного в актуальной версии генерального плана городского округа (внесение изменений в генеральный план городского округа)</t>
  </si>
  <si>
    <t>Да/нет</t>
  </si>
  <si>
    <t>Да</t>
  </si>
  <si>
    <t>Нет</t>
  </si>
  <si>
    <t>Внесение изменений в генеральный план городского округа планируется в 2021 году.</t>
  </si>
  <si>
    <t xml:space="preserve">Наличие утвержденных в актуальной версии Правил землепользования и застройки городского округа (внесение изменений в Правила землепользования и застройки городского округа)
</t>
  </si>
  <si>
    <t xml:space="preserve">Да </t>
  </si>
  <si>
    <t>Наличие утвержденных нормативов градостроительного проектирования городского округа (внесение изменений в нормативы градостроительного проектирования городского округа)</t>
  </si>
  <si>
    <t xml:space="preserve">Нет   </t>
  </si>
  <si>
    <t>Внесение изменений в нормативы градостроительного проектирования городского округа планируется в 2021 году.</t>
  </si>
  <si>
    <t xml:space="preserve">Количество ликвидированных самовольных, недостроенных и аварийных объектов на территории муниципального образования Московской области
</t>
  </si>
  <si>
    <t>Cнесен 1 объект самовольного строительства за счет средств бюджета городского округа Мытищи.</t>
  </si>
  <si>
    <t xml:space="preserve">Автоматизация обеспечения градостроительной деятельности 
</t>
  </si>
  <si>
    <t xml:space="preserve"> Закупака необходимого оборудования произведена</t>
  </si>
  <si>
    <t>Таблица 32</t>
  </si>
  <si>
    <t>Подпрограмма 1. Развитие имущественного комплекса</t>
  </si>
  <si>
    <t>Эффективность работы по взысканию задолженности по арендной плате за земельные участки, государственная собственность на которые не разграничена</t>
  </si>
  <si>
    <t>Размер задолженности на 31.12.2020 - 117 329,8 тысяч рублей: основной долг (тыс.руб.) - 99 717,64; пени (тыс.руб.) - 17 610,16; Сумма задолженности, в отношении которой проведена работа по её взысканию (тыс.руб.) - 103 231,23; Задолженность по должникам, находящимся в процедурах банкротства (тыс.руб.) - 22 130,97; Направлено досудебных претензий (тыс.руб.) - 17 297,48; Направлено материалов в суд, находятся в суде (тыс.руб.) - 21 223,92; Принято судебных решений в пользу ОМС и направленных в ФССП (тыс.руб.) - 42 578,86.</t>
  </si>
  <si>
    <t>Эффективность работы по взысканию задолженности по арендной плате за муниципальное имущество и землю</t>
  </si>
  <si>
    <t>Размер задолженности на 31.12.2020 - 3 168,17 тысяч рублей: Основной долг (тыс.руб.) - 2 700,13; пени (тыс.руб.) - 468,04; Сумма задолженности, в отношении которой проведена работа по её взысканию (тыс.руб.) - 2 886,58; Задолженность по должникам, находящимся в процедурах банкротства (тыс.руб.) - 690,91; Направлено досудебных претензий (тыс.руб.) - 1333,45; Принято судебных решений в пользу ОМС и направленных в ФССП (тыс.руб.) - 862,19.</t>
  </si>
  <si>
    <t>Поступления доходов в бюджет муниципального образования от распоряжения земельными участками, государственная собственность на которые не разграничена</t>
  </si>
  <si>
    <t>Поступления доходов в бюджет муниципального образования от распоряжения муниципальным имуществом и землей</t>
  </si>
  <si>
    <t>Предоставление земельных участков многодетным семьям</t>
  </si>
  <si>
    <t xml:space="preserve">Администрацией прорабатываются все возможные пути решения вопроса обеспечения земельными участками многодетных семей, не обеспеченных земельными участками. Количество многодетных семей, обеспеченных земельными участками по состоянию на 31.12.2020 - 534; Количество многодетных семей, ожидающих предоставления земельных участков  - 998. </t>
  </si>
  <si>
    <t>Проверка использования земель</t>
  </si>
  <si>
    <t>В связи с принятием мер по не распространению коронавирусной инфекции COVID-2019, введением режима повышенной готовности на территории Московской области, в соответствии со ст. 26.2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 проведение плановых проверок в рамках земельного муниципального контроля в 2020 году было приостановлено.</t>
  </si>
  <si>
    <t>Доля государственных и муниципальных услуг в области земельных отношений, по которым соблюдены регламентные сроки оказания услуг, к общему количеству государственных и муниципальных услуг в области земельных отношений, оказанных ОМСУ</t>
  </si>
  <si>
    <t xml:space="preserve">Значение показателя расчитанно исходя из данных системы Модуль оказания услуг ЕИСОУ. Таким образом, в отношении  одного процента  государственных и муниципальных услуг в области земельных отношений, к общему количеству государственных и муниципальных услуг в области земельных отношений, оказанных ОМС,  не соблюдены регламентные сроки оказания услуг. </t>
  </si>
  <si>
    <t>Исключение незаконных решений по земле</t>
  </si>
  <si>
    <t xml:space="preserve">Работа по исключению незаконных решений и решений, подготовленных с нарушением установленной формы или порядка их подготовки проводится совместно со специалистами Министерства имущественных отношений Московской области на регулярной основе в соответствии с утвержденной дорожной картой по достижению запланированного значения.  </t>
  </si>
  <si>
    <t>Доля объектов недвижимого имущества, поставленных на кадастровый учет от выявленных земельных участков с объектами без прав</t>
  </si>
  <si>
    <t>В рамках реализации проекта осуществляется информирование граждан о необходимости регистрации прав на неоформленные объекты капитального строительства с помощью проведения еженедельных обходов земельных участков с такими объектами и вручения собственникам уведомлений о необходимости регистрации прав, а также с помощью информирования населения о необходимости регистрации своих объектов капитального строительства через средства массовой информации, через старост деревень, председателей садовых и дачных товариществ.</t>
  </si>
  <si>
    <t>Прирост земельного налога</t>
  </si>
  <si>
    <t>Увеличение собираемости земельного налога связано с вовлечением земельных участков в налоговый оборот путем выкупа земельных участков под объектами недвижимости без торгов, а также путем увеличения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собственности.</t>
  </si>
  <si>
    <t>Доля объектов недвижимости, у которых адреса приведены структуре федеральной информационной адресной системе, внесены в федеральную информационную адресную систему и имеют географические координаты</t>
  </si>
  <si>
    <t>Показатель отражает работу, направленную на вовлечение в налоговый оборот объектов недвижимого имущества (земельных участков, индивидуальных, дачных и садовых домов, хозяйственных построек) из-за ошибок форматно логического контроля (ФЛК), при импорте сведений об объектах недвижимости из ЕГРН в базу данных ФНС, а также при идентификации адресов по географическим координатам.</t>
  </si>
  <si>
    <t>Процент проведенных аукционов на право заключения договоров аренды земельных участков для субъектов малого и среднего предпринимательства от общего количества таких торгов</t>
  </si>
  <si>
    <t xml:space="preserve">Аукционы на право заключения договоров аренды земельных участков для субъектов малого и среднего предпринимательства не проводились ввиду отсутствия соответствующих земельных участков на территории городского округа Мытищи. </t>
  </si>
  <si>
    <t>Подпрограмма 3. «Совершенствование муниципальной службы Московской области»</t>
  </si>
  <si>
    <t>Доля работников от общего числа сотрудников органов местного самоуправления, прошедших обучение, в том числе муниципальных служащих</t>
  </si>
  <si>
    <t xml:space="preserve">Достигнуто большее значение показателя в связи с экономией средств за счет определения поставщиков на оказание образовательных услуг в форме электронного аукциона и запроса котировок по ценам, ниже планируемых. </t>
  </si>
  <si>
    <t>Подпрограмма 4. Управление муниципальными финансами</t>
  </si>
  <si>
    <t>Исполнение бюджета муниципального образования по налоговым и неналоговым доходам к первоначально утвержденному уровню</t>
  </si>
  <si>
    <t>≥ 100</t>
  </si>
  <si>
    <t xml:space="preserve">Объем налоговых и неналоговых доходов местного бюджета должен быть исполнен не ниже  первоначально утвержденного уровня. По итогам исполнения бюджета за 2020 год  объем налоговых и неналоговых доходов сложился выше первоначально утвержденного уровня на 1,6%. </t>
  </si>
  <si>
    <t>Отношение дефицита местного бюджета к доходам бюджета, без учета безвозмездных поступлений и (или) поступлений налоговых доходов по дополнительным нормативам отчислений</t>
  </si>
  <si>
    <t>≤5,0</t>
  </si>
  <si>
    <t>≤10,0</t>
  </si>
  <si>
    <t xml:space="preserve">В соответствии с положениями БК РФ дефицит местного бюджета не должен превышать 10% объема доходов бюджета без учета безвозмездных поступлений. Бюджет ГО Мытищи в 2020 году сложился бездифицитным. </t>
  </si>
  <si>
    <t>Отношение объема муниципального долга к общему годовому объему доходов местного бюджета без учета объема безвозмездных поступлений и (или) поступлений налоговых доходов по дополнительным нормативам отчислений</t>
  </si>
  <si>
    <t>≤50,0</t>
  </si>
  <si>
    <t xml:space="preserve">В соответствии с основными направлениями долговой политики Московской области объем долга необходимо поддерживать на уровне не выше 50% общего годового объема доходов бюджета без учета объема безвозмездных поступлений. Долг ГО Мытищи сложился на уровне 7%. </t>
  </si>
  <si>
    <t>"Переселение граждан из аварийного жилищного фонда"</t>
  </si>
  <si>
    <t>2,3</t>
  </si>
  <si>
    <t>Проведение дорожных работ</t>
  </si>
  <si>
    <t>Рассмотрено 218 обращений по перевозке тяжеловесных или негабаритных грузов, выдано 23 согласования на перевозку опасных грузов.</t>
  </si>
  <si>
    <t>Выполнена процедура по изменению вида разрешенного использования земельного участка по ул. Благовещенская с кадастровым номером №50:12:0000000:58121 площадью 3261 кв.м. На занимаемой территории организована автомобильная стоянка.</t>
  </si>
  <si>
    <t>Мероприятие 1
Организация транспортного обслуживания населения по муниципальным маршрутам регулярных перевозок по регулируемым тарифам автомобильным транспортом в соответствии с муниципальными контрактами и договорами на выполнение работ по перевозке пассажиров</t>
  </si>
  <si>
    <t>Приобретено:
- автоколонной №1375  18 автомашин;
- ООО "ККБ-Буслайн" 
2 автомашины.</t>
  </si>
  <si>
    <t>ООО "ККБ-Буслайн" - установлены тахографы на 2 автомашины.</t>
  </si>
  <si>
    <t>Установка систем ГЛОНАСС:
- автоколонна №1375 
на 18 автомашин;
- ООО "ККБ-Буслайн" на 2 автомашины.</t>
  </si>
  <si>
    <t xml:space="preserve">Экономия в сумме 7654,9 тыс.руб.  по факту выполненных работ, а также обусловлена пересмотром параметров перевозок по МК с АО "МОСТРАНСАВТО", выполнением перевозок ООО "Трансэкспресс" не в полном объеме.
</t>
  </si>
  <si>
    <t>Срок окончания работ - 31.12.2020 года.  
Оплата в феврале - марте 2021 года.</t>
  </si>
  <si>
    <t>Продолжение п.п 1.1</t>
  </si>
  <si>
    <t xml:space="preserve">Перевыполнение планового значения показателя по содержанию тротуаров расположенных на улично-дорожной сети связано с обнаружением неучтенной территории расположенной в д. Вешки 
ул. Центральная. </t>
  </si>
  <si>
    <t xml:space="preserve">Достигнуто плановое значение показателя  в соответствии с регламентом организации работ по содержанию дорожных сооружений и иных объектов дорожной инфраструктуры. </t>
  </si>
  <si>
    <t xml:space="preserve">За период 2020 г. удалось добиться снижения значения планового показателя за счет мероприятий направленных на: 
- предотвращение  несанкционированного выхода пешеходов на проезжую часть; 
- заблаговременное информирование водителей о  снижении скоростного режима.  </t>
  </si>
  <si>
    <t xml:space="preserve">За период 2020 года населением за счет собственных или кредитных средств построено 88,6 тыс. м2 жилья, что составляет  54,5% от планового значения.  Невыполнение планового значения показателя связано с неблагоприятной финансовой ситуацией вызванной распространением новой коронавирусной инфекцией COVID-19.
</t>
  </si>
  <si>
    <t>Денежные средства освоены не в полном объеме в связи со сроками проведения конкурсных процедур по закупке канцелярии.</t>
  </si>
  <si>
    <t xml:space="preserve">За период 2020 года  населением в администрацию городского округа подано 1461 уведомление, что составило 69,1 % от планового значения.  Невыполнение планового значения  показателя связано с продлением дачной амнистии до 01.03.2021 в соответствии с Федеральным законом  «О внесении изменений в отдельные законодательные акты Российской Федерации» от 02.08.2019 № 267.
</t>
  </si>
  <si>
    <t>Основное мероприятие 01.
Оказание государственной 
поддержки молодым семьям в виде социальных выплат на приобретение жилого помещения или на создание объекта индивидуального жилищного строительства</t>
  </si>
  <si>
    <t xml:space="preserve"> </t>
  </si>
  <si>
    <t>За период 2020 года 316 земельных участков вовлечено в индивидуальное жилищное строительство, что составило 88,5 % от планового значения.    Невыполнение планового значения показателя связано с неблагоприятной финансовой ситуацией вызванной распространением новой коронавирусной инфекцией COVID-19.</t>
  </si>
  <si>
    <t>За период 2020 года  в индивидуальное жилищное строительство вовлечены земельные участки общей площадью 28,4 гектара, что составило 88,4 % от планового значения.  Невыполнение планового значения показателя связано с неблагоприятной финансовой ситуацией вызванной распространением новой коронавирусной инфекцией COVID-19.</t>
  </si>
  <si>
    <t>За период 2020 г. показатель не достиг  планируемого значения.  В связи с исключением мероприятий по  ремонту тротуара общей площадью 20 м2 на ул. Щербакова   в соответствии с уточнениями курирующими ЦИОГВ.</t>
  </si>
  <si>
    <t>Выполнен дополнительный объем скрытых работ по объектам ремонта в рамках субсидии из бюджета МО "автодорога "Аксаково-Юрьево" и 
"д. Чиверево, ул. Луговая".</t>
  </si>
  <si>
    <t>Ремонт и обслуживание элементов улично-дорожной сети.</t>
  </si>
  <si>
    <t>Приобретение и 
обслуживание пассажирского автотранспорта.</t>
  </si>
  <si>
    <t xml:space="preserve">Экономия  965,2 тыс.руб. средства областного бюджета по фактически выполненным работам.
Экономия 14,4 тыс.руб. средства местного бюджета по фактически выполненным работам. </t>
  </si>
  <si>
    <t>Выполнен ямочный ремонт асфальтобетонного покрытия дорог в объеме 22697,8 кв.м. 
Организовано содержание 38 ед. светофорных объектов, 4939 шт. дорожных знаков и 57 шт. светофорных объектов, оснащенных  сигнальными датчиками типа Т-7. Выполнены работы по нанесению линий горизонтальной разметки на проезжую часть в объеме 15153,3 кв.м, покраске 15744 п.м., бортовых камней, ремонту 1383,5 кв.м, тротуаров в плитке и асфальте, установке и замене бортовых камней 1658 п.м, замене 67 ед., антивандальных стекол автобусных павильонов, ремонту 276 п.м перильных ограждений.</t>
  </si>
  <si>
    <t>Экономия 2 521 тыс. руб. по факту выполненных работ.
Срок окончания работ - 31.12.2020.
Оплата в январе 2021 года.</t>
  </si>
  <si>
    <t>Экономия 592,4 тыс. руб. по факту выполненных работ.
Срок окончания работ - 31.12.2020. 
Оплата в январе 2021 года.</t>
  </si>
  <si>
    <t xml:space="preserve">Значение показателя определяется на основании предварительной оценки, с учетом проведения запланированных в текущем году работ по ремонту дорог. </t>
  </si>
  <si>
    <t>Администрацией по заявлениям жителей обработано 1461 уведомлений о планируемом строительстве и  о построенных (реконструированных) объектов индивидуального жилищного строительства.</t>
  </si>
  <si>
    <t>Перевыполнение поступлений в 2020 году по отношению к плану произошло по следующим причинам: 
1) предоплата арендной платы за  1 кв. 2021 г.; 
2) при корректировке плана на 2020 год предполагалось, что больше арендаторов обратятся за предоставлением отсрочки по арендной плате в связи с введением режима повышенной готовности.</t>
  </si>
  <si>
    <t>Таблица 24.</t>
  </si>
  <si>
    <t xml:space="preserve">Материально-техническое и транспортное обеспечение деятельности органов местного самоуправления. </t>
  </si>
  <si>
    <t xml:space="preserve">По предварительным итогам темп роста не достиг запланированного значения в связи с эпидимеологической обстановкой, повлиявшей на ситуацию на рынке труда и занятости, а также на уровень заработных плат.  </t>
  </si>
  <si>
    <t>В соответствии  с методикой расчета, выполнение показателя рассчитано на апрель 2021 г. с учетом размещения официальных данных по форме статистического наблюдения № П-2 "Сведения об инвестициях в нефинансовые активы".</t>
  </si>
  <si>
    <t>В результате проведенного мониторинга предприятий и организаций, осуществляющих строительство новых объектов, реконструкцию и модернизацию действующих, выявлено создание 2777 новых рабочих мест в различных сферах экономики.</t>
  </si>
  <si>
    <t>Сумма экономии бюджетных средств городского округа Мытищи, сложившаяся в результате проведенных состоявшихся торгов с финансированием 2020 года составляет 211 283,57 тыс.руб., или 12,5%, от общей суммы объявленных состоявшихся торгов в текущем году.
В связи с увеличением участников на торгах (среднего количества участников на торгах) и уменьшением доли несостоявшихся торгов, как следствие, наблюдается положительная динамика, по сравнению с 2019 годом увеличение доли экономии бюджетных средств на 1,1%.</t>
  </si>
  <si>
    <t xml:space="preserve">Планируемое значение показателя перевыполнено.
Администрацией городского округа Мытищи совместно с Мытищинской торгово-промышленной палатой, Союзом промышленников и предпринимателей городского округа Мытищи и ИФНС России по г. Мытищи МО проведено 67 мероприятий с субъектами МСП в рамках поддержки предпринимателей. </t>
  </si>
  <si>
    <t>Планируемое значение показателя перевыполнено. В очетном периоде надминистрация го Мытищи взаимодействовала с предпринимательским сообществом, вела диалог с бизнесом путем онлайн платформ, проведено порядка 15 онлайн конференций, в том числе о мерах поддержке по сохранению рабочих мест в организациях малого и среднего бизнеса.</t>
  </si>
  <si>
    <t>Данный показатель перевыполнен в связи с вводом дополнительных торговых объектов.</t>
  </si>
  <si>
    <t xml:space="preserve">На официальном сайте органов местного самоуправления городского округа Мытищи в разделе "Инвестиционная деятельность" размещены актуализированный и переведенный на английский язык инвестиционный паспорт городского округа Мытищи, перечень свободных объектов, предназначенных для размещения субъектов малого и среднего предпринимательства, который обновляется ежемесячно. Перечень включает в себя 29 объектов муниципального имущества, 28 земельных участков, а также 22 производственных помещения, 103 офисных помещения и 32 складских помещения коммерческого имущества.  Информация о свободных земельных участках, производственных площадях размещена на Инвестиционном портале Московской области. </t>
  </si>
  <si>
    <t xml:space="preserve">В  2020 году в городском округе Мытищи участниками подпрограммы «Обеспечение жильем молодых семей».являются 5  семей:
27.01.2020  молодым семьям выданы свидетельства о праве на получение социальной выплаты на приобретение жилого помещения или создание объекта индивидуального жилищного строительства.
По состоянию на 30.09.2020 свидетельства реализовали все молодые семьи, денежные средства перечислены на счет  семей в банк "Возрождение". 
</t>
  </si>
  <si>
    <t>Показатель перевыполнен на 7,6% за счет созданных дополнительных рабочих мест в сферах обрабатывающего производства, оптово-розничной торговли, а также в области здравоохранения и социальных  услуг. В ключевой производственной сфере создано 463 рабочих места, в социальной сфере - 432 рабочих места, в сфере торговли и услуг – 920 рабочих мест, в офисно - логистической сфере - 957 рабочих мест, на объектах инженерной инфраструктуры 5 рабочих мест.</t>
  </si>
  <si>
    <t>Реализован механизм муниципальной поддержки субъектам предпринимательства городского округа Мытищи путем проведения конкурсных процедур на получение субсидий.</t>
  </si>
  <si>
    <t xml:space="preserve">Проведен конкурс по отбору субъектов малого и среднего предпринимательства, в том числе индивидуальных предпринимателей, на право заключения договора о предоставлении субсидии за счет средств бюджета городского округа Мытищи. </t>
  </si>
  <si>
    <t xml:space="preserve">Администрацией городского округа Мытищи совместно с инфраструктурами поддержки субъектов предпринимательства проводились встречи, семинары, круглые столы по актуальным вопросам бизнеса. </t>
  </si>
  <si>
    <t>Информация о  полуляризации предпринимательской деятельности размещалась на официальном сайте администрации го Мытищи, в социальных сетях и меседжерах, СМИ.</t>
  </si>
  <si>
    <t>"_____"___________2021 №__________</t>
  </si>
  <si>
    <t>Показатель достигнут за счет проведения мониторинга объектов потребительского рынка и услуг, на основании поступивших обращений жителей, по вопросам соблюдения действующего законодательства в сфере защиты прав потребителей, а также проведения разъяснительной работы специалистов управления с жителями городского округа, по вопросам, связанным с их защитой как потребителей. За 2020 год было рассмотрено и решено в досудебном порядке 96 обращений жителей.</t>
  </si>
  <si>
    <t>Оценка эффективности реализации не проводится по причине отсутствия финансирования</t>
  </si>
  <si>
    <t>за январь-декабрь 2020 год</t>
  </si>
  <si>
    <t>Целевой показатель 2
Доля детей, находящихся в трудной жизненной ситуации, охваченных отдыхом и оздоровлением, в общей численности детей в возрасте от 7 до 15 лет, находящихся в трудной жизненной ситуации, подлежащих оздоровлению</t>
  </si>
  <si>
    <t>Таблица 18.</t>
  </si>
  <si>
    <t>Годовой отчет о реализации мероприятий 
муниципальной программы городского округа Мытищи</t>
  </si>
  <si>
    <t>продолжение п. 1.3</t>
  </si>
  <si>
    <t xml:space="preserve">Осуществляется взаимодействие администрации с организациями, реализующими и планирующими  реализовать инвестиционные проекты на территории городского округа Мытищи через рассылку информации о мерах поддержки предпринимательского сообщества, ведение дорожных карт объектов строительства и реконструкции. Информация о проектах заносится в ЕАСПИП МО. На текущую дату в систему внесено 122 проекта, 22 из которых - в </t>
  </si>
  <si>
    <t xml:space="preserve">2020 году. 55 проектов находится в стадии реализации. Информация о строящихся объектах с контактами инвесторов ежемесячно направляется в территориальный отдел статистики для внесения в формы № П-2 "Сведения об инвестициях в нефинансовые активы" и  № П-2 (инвест) "Сведения об инвестиционной деятельности". За отчетный период  объем инвестиций, привлеченных в основной капитал (без учета бюджетных инвестиций) составил  17 916,6 млн. руб.  В Управление Федеральной службы государственной статистики по г. Москве и Московской области направлены отчеты субъектов МСП го Мытищи по освоенным инвестициям в объеме 4211,7 млн. руб. Соответственно на душу населения - 68,39 тыс. руб. при численности населения на 01.01.2020 - 261964 человек.   </t>
  </si>
  <si>
    <r>
      <t xml:space="preserve">Основное мероприятие I8. </t>
    </r>
    <r>
      <rPr>
        <b/>
        <sz val="14"/>
        <color indexed="8"/>
        <rFont val="Arial"/>
        <family val="2"/>
      </rPr>
      <t xml:space="preserve">                        </t>
    </r>
    <r>
      <rPr>
        <b/>
        <sz val="14"/>
        <color indexed="8"/>
        <rFont val="Arial"/>
        <family val="2"/>
        <charset val="204"/>
      </rPr>
      <t>Федеральный проект «Популяризация предпринимательства».</t>
    </r>
  </si>
  <si>
    <t>Определен уполномоченный орган, осуществляется рассмотрение вопросов содействия развитию конкуренции на заседаниях коллегиального органа, утвержден перечень товарных рынков, разработана и актуализирована "дорожная карта", обеспечивается информирование субъектов предпринимательской деятельности и потребителей товаров, работ и услуг о состоянии конкурентной среды и деятельности по содействию развитию конкуренции (на официальном сайте органов местного самоуправления городского округа Мытищи в разделе «Развитие конкуренции» размещены Информационные доклады о внедрении Стандарта развития конкуренции на территории городского округа Мытищи).</t>
  </si>
  <si>
    <t xml:space="preserve">Годовой отчет о реализации мероприятий 
муниципальной программы городского округа Мытищи                                                                                                                                             </t>
  </si>
  <si>
    <t>Подпрограмма 1. «Инвестиции»</t>
  </si>
  <si>
    <t>Подпрограмма 2. «Развитие конкуренции»</t>
  </si>
  <si>
    <t>Подпрограмма 3. «Развитие малого и среднего предпринимательства городского округа Мытищи»</t>
  </si>
  <si>
    <t>Подпрограмма 4. «Развитие потребительского рынка и услуг»</t>
  </si>
  <si>
    <t xml:space="preserve">Показатель 1. Объем инвестиций, привлеченных в основной капитал (без учета бюджетных инвестиций), на душу населения </t>
  </si>
  <si>
    <t>Показатель 2. Процент заполняемости многофункциональных индустриальных парков, технологических парков, промышленных площадок</t>
  </si>
  <si>
    <t>Показатель 3. Количество многофункциональных индустриальных парков, технологических парков, промышленных площадок</t>
  </si>
  <si>
    <t>Показатель 4. Количество привлеченных резидентов на территории многофункциональных индустриальных парков, технологических парков, промышленных площадок муниципальных образований Московской области</t>
  </si>
  <si>
    <t>Показатель 5. Площадь территории, на которую привлечены новые резиденты</t>
  </si>
  <si>
    <t xml:space="preserve">Показатель 6. Увеличение среднемесячной заработной платы работников организаций, не относящихся к субъектам малого предпринимательства </t>
  </si>
  <si>
    <t xml:space="preserve">Показатель 7. Производительность труда в базовых несырьевых отраслях экономики
</t>
  </si>
  <si>
    <t>Показатель 8. Объем инвестиций в основной капитал, за исключением инвестиций инфраструктурных монополий (федеральные проекты) и бюджетных ассигнований средств федерального бюджета</t>
  </si>
  <si>
    <t xml:space="preserve">Показатель 9. Количество созданных рабочих мест
</t>
  </si>
  <si>
    <t xml:space="preserve">Показатель 1. Доля обоснованных, частично обоснованных жалоб в Федеральную антимонопольную службу  (от общего количества опубликованных торгов) </t>
  </si>
  <si>
    <t>Показатель 2. Доля несостоявшихся торгов от общего количества объявленных торгов</t>
  </si>
  <si>
    <t>Показатель 3. Доля общей экономии денежных средств от общей суммы состоявшихся торгов</t>
  </si>
  <si>
    <t xml:space="preserve">Показатель 4. Доля закупок среди субъектов малого предпринимательства, социально ориентированных некоммерческих организаций, осуществляемых в соответствии с Федеральным законом № 44-ФЗ    «О контрактной системе в сфере закупок товаров, работ, услуг для обеспечения государственных и муниципальных нужд» </t>
  </si>
  <si>
    <t>Показатель 5. Среднее количество участников на состоявшихся торгах</t>
  </si>
  <si>
    <t>Показатель 6. Количество реализованных требований Стандарта  развития конкуренции в Московской области</t>
  </si>
  <si>
    <t xml:space="preserve">Показатель 1. Доля среднесписочной численности работников (без внешних совместителей) малых и средних предприятий в среднесписочной численности работников (без внешних совместителей) всех предприятий и организаций
</t>
  </si>
  <si>
    <t xml:space="preserve">Показатель 2. Число субъектов МСП в расчете на 10 тыс. человек населения
</t>
  </si>
  <si>
    <t>Показатель 3. Малый бизнес большого региона. Прирост количества субъектов малого и среднего предпринимательства на 10 тыс. населения</t>
  </si>
  <si>
    <t>Показатель 4. Вновь созданные предприятия МСП в сфере производства или услуг</t>
  </si>
  <si>
    <t>Показатель 5. Количество вновь созданных субъектов МСП участниками проекта</t>
  </si>
  <si>
    <t xml:space="preserve">Показатель 6. Численность занятых в сфере малого и среднего предпринимательства, включая индивидуальных предпринимателей </t>
  </si>
  <si>
    <t>Показатель 7. Количество самозанятых граждан, зафиксировавших свой статус, с учетом введения налогового режима для самозанятых, нарастающим итогом</t>
  </si>
  <si>
    <t>Показатель 1. Обеспеченность населения площадью торговых объектов</t>
  </si>
  <si>
    <t>Показатель 2. Прирост площадей торговых объектов</t>
  </si>
  <si>
    <t>Показатель 3. Ликвидация незаконных нестационарных торговых объектов</t>
  </si>
  <si>
    <t>Показатель 4. Прирост  посадочных мест на объектах общественного питания</t>
  </si>
  <si>
    <t>Показатель 5. Прирост рабочих мест  на объектах бытового обслуживания</t>
  </si>
  <si>
    <t xml:space="preserve">Показатель  6. Доля обращений по вопросу защиты прав потребителей от общего количества поступивших обращений </t>
  </si>
  <si>
    <t xml:space="preserve">За отчетный период в печатных изданиях размещались нормативно-правовые документы, информационные материалы о социально-экономическом развитии городского округа Мытищи, освещались события культурной и спортивной жизни. В газетах "Родники" - в количестве 460 газетных полос,"Неделя в округе" - 204 полосы, "Официальные Мытищи" - 844 полосы, в журнале "Спортивные Мытищи" - 64 полосы. В газете "Ежедневные новости Подмосковье" размещено 12 публикаций о городском округе Мытищи. </t>
  </si>
  <si>
    <t xml:space="preserve">Взносы на капитальный ремонт общего имущества многоквартирных домов оплачены в соответствии с представленными счетами "Региональным оператором фонда капитального ремонта" за 1,3 и 4 кварталы в полном объеме. В период с 1 апреля 2020 года по 30 июня 2020 года собственники жилых помещений освобождены от взносов на капитальный ремонт в соответствии с п.56 Постановления Губернатора МО от 12.03.2020 N 108-ПГ "О введении в Московской области режима повышенной готовности </t>
  </si>
  <si>
    <t>для органов управления и сил Московской областной системы предупреждения и ликвидации чрезвычайных ситуаций и некоторых мерах по предотвращению распространения новой коронавирусной инфекции (COVID-2019) на территории Московской области.</t>
  </si>
  <si>
    <t xml:space="preserve">Годовой отчет о реализации мероприятий 
муниципальной программы городского округа Мытищи     </t>
  </si>
  <si>
    <t xml:space="preserve">За отчетный период: изготовлено и проведено: на телеканале "Первый Мытищинский" новостных сюжетов, эфиров, тематических и информационных программ в количестве 164864 минут; на телеканале «Мытищи Инфо» эфиров в количестве 100871 мин. На телеканале "Первый Мытищинский" Транслировались: выпуски информационных программ "День" и "Главное за неделю"; "Диалог с властью"; эфиры с участием главы городского округа Мытищи и депутатов городского округа Мытищи,  </t>
  </si>
  <si>
    <t>с представителями администрации; а также программы: "Актуальное интервью", "Персона", "Мытищи православные", "Мое утро", "Эфир губернатора МО", "Афиша", "Фильм ТВ Мытищи". На телеканале "Мытищи Инфо": информационная программа "Сегодня в округе", "Смотрите радио", информационные материалы в программе “Телетайп".</t>
  </si>
  <si>
    <t xml:space="preserve">Годовой отчет о реализации мероприятий 
муниципальной программы городского округа Мытищи </t>
  </si>
  <si>
    <t>СОДЕРЖАНИЕ</t>
  </si>
  <si>
    <t>Наименование программы/подпрограммы</t>
  </si>
  <si>
    <t>№ страницы</t>
  </si>
  <si>
    <t xml:space="preserve">Сводная </t>
  </si>
  <si>
    <t>25-26</t>
  </si>
  <si>
    <t>80-84</t>
  </si>
  <si>
    <t>Подпрограмма 3 «Эффективное местное самоуправление Московской области»</t>
  </si>
  <si>
    <t>18.2.</t>
  </si>
  <si>
    <t>Пояснительная записка к отчету об исполнении муниципальных программ городского округа Мытищи за 2020 год</t>
  </si>
  <si>
    <t>1-14</t>
  </si>
  <si>
    <t>15-24</t>
  </si>
  <si>
    <t>25-28</t>
  </si>
  <si>
    <t>26-27</t>
  </si>
  <si>
    <t>28</t>
  </si>
  <si>
    <t>29-50</t>
  </si>
  <si>
    <t>29-30</t>
  </si>
  <si>
    <t>30-32</t>
  </si>
  <si>
    <t>32-41</t>
  </si>
  <si>
    <t>41-43</t>
  </si>
  <si>
    <t>44</t>
  </si>
  <si>
    <t>45</t>
  </si>
  <si>
    <t>47-50</t>
  </si>
  <si>
    <t>51-73</t>
  </si>
  <si>
    <t>51-55</t>
  </si>
  <si>
    <t>56-66</t>
  </si>
  <si>
    <t>66-67</t>
  </si>
  <si>
    <t>68</t>
  </si>
  <si>
    <t>70-73</t>
  </si>
  <si>
    <t>74-76</t>
  </si>
  <si>
    <t>77-80</t>
  </si>
  <si>
    <t>84</t>
  </si>
  <si>
    <t>84-86</t>
  </si>
  <si>
    <t>87-91</t>
  </si>
  <si>
    <t>74-91</t>
  </si>
  <si>
    <t>92-103</t>
  </si>
  <si>
    <t>92-96</t>
  </si>
  <si>
    <t>97-99</t>
  </si>
  <si>
    <t>100-103</t>
  </si>
  <si>
    <t>104-109</t>
  </si>
  <si>
    <t>104-105</t>
  </si>
  <si>
    <t>105-106</t>
  </si>
  <si>
    <t>106-107</t>
  </si>
  <si>
    <t>107-108</t>
  </si>
  <si>
    <t>109</t>
  </si>
  <si>
    <t>110-116</t>
  </si>
  <si>
    <t>110-112</t>
  </si>
  <si>
    <t>112-113</t>
  </si>
  <si>
    <t>113-114</t>
  </si>
  <si>
    <t>115-116</t>
  </si>
  <si>
    <t>117-151</t>
  </si>
  <si>
    <t>117-133</t>
  </si>
  <si>
    <t>134-139</t>
  </si>
  <si>
    <t>139-140</t>
  </si>
  <si>
    <t>140-144</t>
  </si>
  <si>
    <t>144-145</t>
  </si>
  <si>
    <t>145-147</t>
  </si>
  <si>
    <t>148-151</t>
  </si>
  <si>
    <t>152-163</t>
  </si>
  <si>
    <t>152-153</t>
  </si>
  <si>
    <t>154-155</t>
  </si>
  <si>
    <t>155</t>
  </si>
  <si>
    <t>156</t>
  </si>
  <si>
    <t>156-157</t>
  </si>
  <si>
    <t>157-159</t>
  </si>
  <si>
    <t>160-163</t>
  </si>
  <si>
    <t>164-172</t>
  </si>
  <si>
    <t>164</t>
  </si>
  <si>
    <t>165-167</t>
  </si>
  <si>
    <t>168</t>
  </si>
  <si>
    <t>168-169</t>
  </si>
  <si>
    <t>170-171</t>
  </si>
  <si>
    <t>172</t>
  </si>
  <si>
    <t>173-199</t>
  </si>
  <si>
    <t>173-181</t>
  </si>
  <si>
    <t>181-184</t>
  </si>
  <si>
    <t>184-187</t>
  </si>
  <si>
    <t>188-193</t>
  </si>
  <si>
    <t>194-199</t>
  </si>
  <si>
    <t>200-212</t>
  </si>
  <si>
    <t>200-203</t>
  </si>
  <si>
    <t>204</t>
  </si>
  <si>
    <t>204-205</t>
  </si>
  <si>
    <t>205-208</t>
  </si>
  <si>
    <t>209-212</t>
  </si>
  <si>
    <t>213-234</t>
  </si>
  <si>
    <t>213-224</t>
  </si>
  <si>
    <t>225-226</t>
  </si>
  <si>
    <t>226-230</t>
  </si>
  <si>
    <t>231</t>
  </si>
  <si>
    <t>231-232</t>
  </si>
  <si>
    <t>233-234</t>
  </si>
  <si>
    <t>235-245</t>
  </si>
  <si>
    <t>235-237</t>
  </si>
  <si>
    <t>237-243</t>
  </si>
  <si>
    <t>244-245</t>
  </si>
  <si>
    <t>246-264</t>
  </si>
  <si>
    <t>246-251</t>
  </si>
  <si>
    <t>252-259</t>
  </si>
  <si>
    <t>261-264</t>
  </si>
  <si>
    <t>265-274</t>
  </si>
  <si>
    <t>265-270</t>
  </si>
  <si>
    <t>270-272</t>
  </si>
  <si>
    <t>272-273</t>
  </si>
  <si>
    <t>274</t>
  </si>
  <si>
    <t>275-292</t>
  </si>
  <si>
    <t>275-279</t>
  </si>
  <si>
    <t>279-286</t>
  </si>
  <si>
    <t>286-290</t>
  </si>
  <si>
    <t>291-292</t>
  </si>
  <si>
    <t>293-295</t>
  </si>
  <si>
    <t>296</t>
  </si>
  <si>
    <t>Объекты</t>
  </si>
  <si>
    <t>Рейтинг эффективности реализации муниципальных программ городского округа Мытищи в 2020 году</t>
  </si>
  <si>
    <t>298-300</t>
  </si>
  <si>
    <t>301</t>
  </si>
  <si>
    <t>293-301</t>
  </si>
  <si>
    <t>302</t>
  </si>
  <si>
    <t>307</t>
  </si>
  <si>
    <t>302-307</t>
  </si>
  <si>
    <t xml:space="preserve"> муниципальной программы городского округа Мытищи </t>
  </si>
  <si>
    <t xml:space="preserve"> "Экология и окружающая среда"</t>
  </si>
  <si>
    <t xml:space="preserve">Годовой отчет о реализации мероприятий 
муниципальной программы городского округа Мытищи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</si>
</sst>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_-* #,##0\ _₽_-;\-* #,##0\ _₽_-;_-* &quot;-&quot;\ _₽_-;_-@_-"/>
    <numFmt numFmtId="165" formatCode="_-* #,##0.00\ _₽_-;\-* #,##0.00\ _₽_-;_-* &quot;-&quot;??\ _₽_-;_-@_-"/>
    <numFmt numFmtId="166" formatCode="#,##0.0"/>
    <numFmt numFmtId="167" formatCode="0.0"/>
    <numFmt numFmtId="168" formatCode="_-* #,##0.00&quot;р.&quot;_-;\-* #,##0.00&quot;р.&quot;_-;_-* &quot;-&quot;??&quot;р.&quot;_-;_-@_-"/>
    <numFmt numFmtId="169" formatCode="_-* #,##0.00_р_._-;\-* #,##0.00_р_._-;_-* &quot;-&quot;??_р_._-;_-@_-"/>
    <numFmt numFmtId="170" formatCode="_-* #,##0.00_р_._-;\-* #,##0.00_р_._-;_-* \-??_р_._-;_-@_-"/>
    <numFmt numFmtId="171" formatCode="_-* #,##0.00\ _₽_-;\-* #,##0.00\ _₽_-;_-* \-??\ _₽_-;_-@_-"/>
    <numFmt numFmtId="172" formatCode="#,##0.0_р_."/>
    <numFmt numFmtId="173" formatCode="#,##0.00_р_."/>
    <numFmt numFmtId="174" formatCode="#,##0.000"/>
    <numFmt numFmtId="175" formatCode="#,##0.0\ _₽"/>
    <numFmt numFmtId="176" formatCode="#,##0\ _₽"/>
    <numFmt numFmtId="177" formatCode="0.000"/>
  </numFmts>
  <fonts count="12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0"/>
      <name val="Arial Cyr"/>
      <charset val="204"/>
    </font>
    <font>
      <sz val="14"/>
      <name val="Arial"/>
      <family val="2"/>
    </font>
    <font>
      <b/>
      <sz val="14"/>
      <name val="Arial"/>
      <family val="2"/>
    </font>
    <font>
      <sz val="12"/>
      <color theme="1"/>
      <name val="Arial"/>
      <family val="2"/>
    </font>
    <font>
      <sz val="14"/>
      <name val="Arial Cyr"/>
      <charset val="204"/>
    </font>
    <font>
      <b/>
      <sz val="14"/>
      <name val="Arial"/>
      <family val="2"/>
      <charset val="204"/>
    </font>
    <font>
      <b/>
      <i/>
      <sz val="14"/>
      <name val="Arial"/>
      <family val="2"/>
    </font>
    <font>
      <b/>
      <i/>
      <sz val="14"/>
      <name val="Arial"/>
      <family val="2"/>
      <charset val="204"/>
    </font>
    <font>
      <b/>
      <i/>
      <sz val="14"/>
      <name val="Arial Cyr"/>
      <charset val="204"/>
    </font>
    <font>
      <i/>
      <sz val="14"/>
      <name val="Arial"/>
      <family val="2"/>
      <charset val="204"/>
    </font>
    <font>
      <sz val="14"/>
      <name val="Arial"/>
      <family val="2"/>
      <charset val="204"/>
    </font>
    <font>
      <i/>
      <sz val="14"/>
      <name val="Arial"/>
      <family val="2"/>
    </font>
    <font>
      <sz val="14"/>
      <color rgb="FF000000"/>
      <name val="Arial"/>
      <family val="2"/>
      <charset val="204"/>
    </font>
    <font>
      <i/>
      <sz val="14"/>
      <color rgb="FF000000"/>
      <name val="Arial"/>
      <family val="2"/>
      <charset val="204"/>
    </font>
    <font>
      <sz val="11"/>
      <color indexed="8"/>
      <name val="Calibri"/>
      <family val="2"/>
      <charset val="204"/>
    </font>
    <font>
      <sz val="11"/>
      <color indexed="8"/>
      <name val="Calibri"/>
      <family val="2"/>
    </font>
    <font>
      <sz val="11"/>
      <color indexed="9"/>
      <name val="Calibri"/>
      <family val="2"/>
      <charset val="204"/>
    </font>
    <font>
      <sz val="11"/>
      <color indexed="9"/>
      <name val="Calibri"/>
      <family val="2"/>
    </font>
    <font>
      <sz val="11"/>
      <color indexed="62"/>
      <name val="Calibri"/>
      <family val="2"/>
      <charset val="204"/>
    </font>
    <font>
      <sz val="11"/>
      <color indexed="62"/>
      <name val="Calibri"/>
      <family val="2"/>
    </font>
    <font>
      <b/>
      <sz val="11"/>
      <color indexed="63"/>
      <name val="Calibri"/>
      <family val="2"/>
      <charset val="204"/>
    </font>
    <font>
      <b/>
      <sz val="11"/>
      <color indexed="63"/>
      <name val="Calibri"/>
      <family val="2"/>
    </font>
    <font>
      <b/>
      <sz val="11"/>
      <color indexed="52"/>
      <name val="Calibri"/>
      <family val="2"/>
      <charset val="204"/>
    </font>
    <font>
      <b/>
      <sz val="11"/>
      <color indexed="52"/>
      <name val="Calibri"/>
      <family val="2"/>
    </font>
    <font>
      <u/>
      <sz val="7"/>
      <color theme="10"/>
      <name val="Arial Cyr"/>
      <charset val="204"/>
    </font>
    <font>
      <u/>
      <sz val="7"/>
      <color indexed="39"/>
      <name val="Arial Cyr"/>
      <charset val="204"/>
    </font>
    <font>
      <b/>
      <sz val="15"/>
      <color indexed="56"/>
      <name val="Calibri"/>
      <family val="2"/>
      <charset val="204"/>
    </font>
    <font>
      <b/>
      <sz val="15"/>
      <color indexed="56"/>
      <name val="Calibri"/>
      <family val="2"/>
    </font>
    <font>
      <b/>
      <sz val="13"/>
      <color indexed="56"/>
      <name val="Calibri"/>
      <family val="2"/>
      <charset val="204"/>
    </font>
    <font>
      <b/>
      <sz val="13"/>
      <color indexed="56"/>
      <name val="Calibri"/>
      <family val="2"/>
    </font>
    <font>
      <b/>
      <sz val="11"/>
      <color indexed="56"/>
      <name val="Calibri"/>
      <family val="2"/>
      <charset val="204"/>
    </font>
    <font>
      <b/>
      <sz val="11"/>
      <color indexed="56"/>
      <name val="Calibri"/>
      <family val="2"/>
    </font>
    <font>
      <b/>
      <sz val="11"/>
      <color indexed="8"/>
      <name val="Calibri"/>
      <family val="2"/>
      <charset val="204"/>
    </font>
    <font>
      <b/>
      <sz val="11"/>
      <color indexed="8"/>
      <name val="Calibri"/>
      <family val="2"/>
    </font>
    <font>
      <b/>
      <sz val="11"/>
      <color indexed="9"/>
      <name val="Calibri"/>
      <family val="2"/>
      <charset val="204"/>
    </font>
    <font>
      <b/>
      <sz val="11"/>
      <color indexed="9"/>
      <name val="Calibri"/>
      <family val="2"/>
    </font>
    <font>
      <b/>
      <sz val="18"/>
      <color indexed="56"/>
      <name val="Cambria"/>
      <family val="2"/>
      <charset val="204"/>
    </font>
    <font>
      <b/>
      <sz val="18"/>
      <color indexed="56"/>
      <name val="Cambria"/>
      <family val="2"/>
    </font>
    <font>
      <sz val="11"/>
      <color indexed="60"/>
      <name val="Calibri"/>
      <family val="2"/>
      <charset val="204"/>
    </font>
    <font>
      <sz val="11"/>
      <color indexed="60"/>
      <name val="Calibri"/>
      <family val="2"/>
    </font>
    <font>
      <sz val="10"/>
      <name val="Arial"/>
      <family val="2"/>
      <charset val="204"/>
    </font>
    <font>
      <sz val="10"/>
      <name val="Arial"/>
      <family val="2"/>
    </font>
    <font>
      <sz val="10"/>
      <color theme="1"/>
      <name val="Arial"/>
      <family val="2"/>
    </font>
    <font>
      <sz val="11"/>
      <color theme="1"/>
      <name val="Arial"/>
      <family val="2"/>
      <charset val="204"/>
    </font>
    <font>
      <sz val="11"/>
      <color indexed="8"/>
      <name val="Arial"/>
      <family val="2"/>
      <charset val="204"/>
    </font>
    <font>
      <sz val="12"/>
      <name val="Arial"/>
      <family val="2"/>
    </font>
    <font>
      <sz val="12"/>
      <name val="Arial"/>
      <family val="2"/>
      <charset val="204"/>
    </font>
    <font>
      <sz val="12"/>
      <color theme="1"/>
      <name val="Arial"/>
      <family val="2"/>
      <charset val="204"/>
    </font>
    <font>
      <sz val="12"/>
      <color indexed="8"/>
      <name val="Arial"/>
      <family val="2"/>
      <charset val="204"/>
    </font>
    <font>
      <sz val="11"/>
      <color indexed="18"/>
      <name val="Calibri"/>
      <family val="2"/>
      <charset val="204"/>
    </font>
    <font>
      <sz val="11"/>
      <color indexed="18"/>
      <name val="Calibri"/>
      <family val="2"/>
    </font>
    <font>
      <sz val="9"/>
      <name val="Arial"/>
      <family val="2"/>
      <charset val="204"/>
    </font>
    <font>
      <sz val="10"/>
      <color indexed="8"/>
      <name val="Arial"/>
      <family val="2"/>
      <charset val="204"/>
    </font>
    <font>
      <sz val="10"/>
      <color indexed="8"/>
      <name val="Arial"/>
      <family val="2"/>
    </font>
    <font>
      <sz val="10"/>
      <name val="Arial Cyr"/>
      <family val="2"/>
      <charset val="204"/>
    </font>
    <font>
      <sz val="9"/>
      <name val="Arial"/>
      <family val="2"/>
    </font>
    <font>
      <sz val="9"/>
      <color theme="1"/>
      <name val="Calibri"/>
      <family val="2"/>
      <charset val="204"/>
      <scheme val="minor"/>
    </font>
    <font>
      <sz val="11"/>
      <color indexed="20"/>
      <name val="Calibri"/>
      <family val="2"/>
      <charset val="204"/>
    </font>
    <font>
      <sz val="11"/>
      <color indexed="20"/>
      <name val="Calibri"/>
      <family val="2"/>
    </font>
    <font>
      <i/>
      <sz val="11"/>
      <color indexed="23"/>
      <name val="Calibri"/>
      <family val="2"/>
      <charset val="204"/>
    </font>
    <font>
      <i/>
      <sz val="11"/>
      <color indexed="23"/>
      <name val="Calibri"/>
      <family val="2"/>
    </font>
    <font>
      <sz val="11"/>
      <color indexed="52"/>
      <name val="Calibri"/>
      <family val="2"/>
      <charset val="204"/>
    </font>
    <font>
      <sz val="11"/>
      <color indexed="52"/>
      <name val="Calibri"/>
      <family val="2"/>
    </font>
    <font>
      <sz val="11"/>
      <color indexed="10"/>
      <name val="Calibri"/>
      <family val="2"/>
      <charset val="204"/>
    </font>
    <font>
      <sz val="11"/>
      <color indexed="10"/>
      <name val="Calibri"/>
      <family val="2"/>
    </font>
    <font>
      <sz val="11"/>
      <color indexed="17"/>
      <name val="Calibri"/>
      <family val="2"/>
    </font>
    <font>
      <sz val="11"/>
      <color indexed="17"/>
      <name val="Calibri"/>
      <family val="2"/>
      <charset val="204"/>
    </font>
    <font>
      <sz val="11"/>
      <color rgb="FF006100"/>
      <name val="Calibri"/>
      <family val="2"/>
      <scheme val="minor"/>
    </font>
    <font>
      <sz val="14"/>
      <color indexed="8"/>
      <name val="Arial"/>
      <family val="2"/>
    </font>
    <font>
      <b/>
      <sz val="14"/>
      <color indexed="8"/>
      <name val="Arial"/>
      <family val="2"/>
    </font>
    <font>
      <sz val="14"/>
      <color indexed="8"/>
      <name val="Arial"/>
      <family val="2"/>
      <charset val="204"/>
    </font>
    <font>
      <b/>
      <sz val="14"/>
      <color indexed="8"/>
      <name val="Arial"/>
      <family val="2"/>
      <charset val="204"/>
    </font>
    <font>
      <b/>
      <sz val="14"/>
      <color theme="1"/>
      <name val="Arial"/>
      <family val="2"/>
    </font>
    <font>
      <b/>
      <sz val="14"/>
      <color theme="1"/>
      <name val="Arial"/>
      <family val="2"/>
      <charset val="204"/>
    </font>
    <font>
      <sz val="14"/>
      <color theme="1"/>
      <name val="Arial"/>
      <family val="2"/>
      <charset val="204"/>
    </font>
    <font>
      <sz val="14"/>
      <color theme="1"/>
      <name val="Arial"/>
      <family val="2"/>
    </font>
    <font>
      <sz val="14"/>
      <color rgb="FFFF0000"/>
      <name val="Arial"/>
      <family val="2"/>
      <charset val="204"/>
    </font>
    <font>
      <sz val="14"/>
      <color indexed="60"/>
      <name val="Arial"/>
      <family val="2"/>
      <charset val="204"/>
    </font>
    <font>
      <sz val="10"/>
      <color theme="1"/>
      <name val="Calibri"/>
      <family val="2"/>
      <charset val="204"/>
      <scheme val="minor"/>
    </font>
    <font>
      <b/>
      <sz val="14"/>
      <color rgb="FF000000"/>
      <name val="Arial"/>
      <family val="2"/>
      <charset val="204"/>
    </font>
    <font>
      <sz val="11"/>
      <color rgb="FF006100"/>
      <name val="Arial"/>
      <family val="2"/>
      <charset val="204"/>
    </font>
    <font>
      <b/>
      <sz val="14"/>
      <color rgb="FF000000"/>
      <name val="Arial"/>
      <family val="2"/>
    </font>
    <font>
      <b/>
      <sz val="14"/>
      <name val="Arial Cyr"/>
      <charset val="204"/>
    </font>
    <font>
      <b/>
      <i/>
      <sz val="14"/>
      <color rgb="FF000000"/>
      <name val="Arial"/>
      <family val="2"/>
    </font>
    <font>
      <sz val="14"/>
      <color rgb="FF000000"/>
      <name val="Arial"/>
      <family val="2"/>
    </font>
    <font>
      <sz val="14"/>
      <name val="Arial"/>
      <family val="2"/>
      <charset val="1"/>
    </font>
    <font>
      <sz val="14"/>
      <color indexed="18"/>
      <name val="Calibri"/>
      <family val="2"/>
      <charset val="204"/>
    </font>
    <font>
      <sz val="14"/>
      <color indexed="18"/>
      <name val="Calibri"/>
      <family val="2"/>
    </font>
    <font>
      <sz val="14"/>
      <name val="Calibri"/>
      <family val="2"/>
      <charset val="204"/>
    </font>
    <font>
      <sz val="14"/>
      <color indexed="18"/>
      <name val="Arial"/>
      <family val="2"/>
      <charset val="204"/>
    </font>
    <font>
      <b/>
      <sz val="14"/>
      <color rgb="FFFF0000"/>
      <name val="Arial"/>
      <family val="2"/>
      <charset val="204"/>
    </font>
    <font>
      <b/>
      <sz val="14"/>
      <color rgb="FFFF0000"/>
      <name val="Arial"/>
      <family val="2"/>
    </font>
    <font>
      <sz val="14"/>
      <color indexed="9"/>
      <name val="Arial"/>
      <family val="2"/>
      <charset val="204"/>
    </font>
    <font>
      <b/>
      <sz val="12"/>
      <name val="Arial"/>
      <family val="2"/>
      <charset val="204"/>
    </font>
    <font>
      <i/>
      <sz val="14"/>
      <color indexed="8"/>
      <name val="Arial"/>
      <family val="2"/>
      <charset val="204"/>
    </font>
    <font>
      <sz val="14"/>
      <name val="Calibri"/>
      <family val="2"/>
    </font>
    <font>
      <b/>
      <sz val="14"/>
      <name val="Calibri"/>
      <family val="2"/>
    </font>
    <font>
      <b/>
      <sz val="10"/>
      <name val="Arial"/>
      <family val="2"/>
      <charset val="204"/>
    </font>
    <font>
      <i/>
      <sz val="14"/>
      <name val="Calibri"/>
      <family val="2"/>
    </font>
    <font>
      <sz val="14"/>
      <color theme="1"/>
      <name val="Calibri"/>
      <family val="2"/>
      <charset val="204"/>
    </font>
    <font>
      <b/>
      <sz val="14"/>
      <color theme="1"/>
      <name val="Calibri"/>
      <family val="2"/>
      <charset val="204"/>
    </font>
    <font>
      <b/>
      <sz val="11"/>
      <color theme="1"/>
      <name val="Calibri"/>
      <family val="2"/>
      <charset val="204"/>
      <scheme val="minor"/>
    </font>
    <font>
      <sz val="14"/>
      <color rgb="FFFF0000"/>
      <name val="Arial"/>
      <family val="2"/>
    </font>
    <font>
      <sz val="14"/>
      <color theme="0"/>
      <name val="Arial"/>
      <family val="2"/>
      <charset val="204"/>
    </font>
    <font>
      <sz val="9"/>
      <color theme="1"/>
      <name val="Arial"/>
      <family val="2"/>
      <charset val="204"/>
    </font>
    <font>
      <sz val="14"/>
      <color indexed="8"/>
      <name val="Calibri"/>
      <family val="2"/>
      <charset val="204"/>
    </font>
    <font>
      <sz val="14"/>
      <color indexed="10"/>
      <name val="Arial"/>
      <family val="2"/>
      <charset val="204"/>
    </font>
    <font>
      <sz val="14"/>
      <color indexed="10"/>
      <name val="Arial Cyr"/>
      <charset val="204"/>
    </font>
    <font>
      <sz val="14"/>
      <name val="Arial"/>
      <family val="1"/>
      <charset val="204"/>
    </font>
    <font>
      <u/>
      <sz val="11"/>
      <color theme="10"/>
      <name val="Calibri"/>
      <family val="2"/>
      <scheme val="minor"/>
    </font>
    <font>
      <sz val="14"/>
      <color theme="1"/>
      <name val="Calibri"/>
      <family val="2"/>
      <charset val="204"/>
      <scheme val="minor"/>
    </font>
  </fonts>
  <fills count="31">
    <fill>
      <patternFill patternType="none"/>
    </fill>
    <fill>
      <patternFill patternType="gray125"/>
    </fill>
    <fill>
      <patternFill patternType="solid">
        <fgColor rgb="FFC6EFCE"/>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rgb="FFFFFFFF"/>
        <bgColor indexed="64"/>
      </patternFill>
    </fill>
    <fill>
      <patternFill patternType="solid">
        <fgColor indexed="13"/>
        <bgColor indexed="64"/>
      </patternFill>
    </fill>
  </fills>
  <borders count="2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64"/>
      </top>
      <bottom style="thin">
        <color indexed="8"/>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s>
  <cellStyleXfs count="1232">
    <xf numFmtId="0" fontId="0" fillId="0" borderId="0"/>
    <xf numFmtId="0" fontId="12" fillId="0" borderId="0"/>
    <xf numFmtId="0" fontId="15" fillId="0" borderId="0"/>
    <xf numFmtId="0" fontId="26" fillId="6" borderId="0" applyNumberFormat="0" applyBorder="0" applyAlignment="0" applyProtection="0"/>
    <xf numFmtId="0" fontId="26"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7"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7" fillId="6" borderId="0" applyNumberFormat="0" applyBorder="0" applyAlignment="0" applyProtection="0"/>
    <xf numFmtId="0" fontId="26"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7"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7" fillId="7" borderId="0" applyNumberFormat="0" applyBorder="0" applyAlignment="0" applyProtection="0"/>
    <xf numFmtId="0" fontId="26"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7"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7" fillId="8" borderId="0" applyNumberFormat="0" applyBorder="0" applyAlignment="0" applyProtection="0"/>
    <xf numFmtId="0" fontId="26"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7"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7" fillId="9" borderId="0" applyNumberFormat="0" applyBorder="0" applyAlignment="0" applyProtection="0"/>
    <xf numFmtId="0" fontId="26"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7"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7" fillId="10" borderId="0" applyNumberFormat="0" applyBorder="0" applyAlignment="0" applyProtection="0"/>
    <xf numFmtId="0" fontId="26"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7"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7" fillId="11" borderId="0" applyNumberFormat="0" applyBorder="0" applyAlignment="0" applyProtection="0"/>
    <xf numFmtId="0" fontId="26"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7"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7" fillId="12" borderId="0" applyNumberFormat="0" applyBorder="0" applyAlignment="0" applyProtection="0"/>
    <xf numFmtId="0" fontId="26"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7"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7" fillId="13" borderId="0" applyNumberFormat="0" applyBorder="0" applyAlignment="0" applyProtection="0"/>
    <xf numFmtId="0" fontId="26"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7"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7" fillId="14" borderId="0" applyNumberFormat="0" applyBorder="0" applyAlignment="0" applyProtection="0"/>
    <xf numFmtId="0" fontId="26"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7"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7" fillId="9" borderId="0" applyNumberFormat="0" applyBorder="0" applyAlignment="0" applyProtection="0"/>
    <xf numFmtId="0" fontId="26"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7"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7" fillId="12" borderId="0" applyNumberFormat="0" applyBorder="0" applyAlignment="0" applyProtection="0"/>
    <xf numFmtId="0" fontId="26"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7"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7" fillId="15" borderId="0" applyNumberFormat="0" applyBorder="0" applyAlignment="0" applyProtection="0"/>
    <xf numFmtId="0" fontId="26"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8"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9" fillId="13" borderId="0" applyNumberFormat="0" applyBorder="0" applyAlignment="0" applyProtection="0"/>
    <xf numFmtId="0" fontId="29" fillId="13" borderId="0" applyNumberFormat="0" applyBorder="0" applyAlignment="0" applyProtection="0"/>
    <xf numFmtId="0" fontId="29" fillId="13" borderId="0" applyNumberFormat="0" applyBorder="0" applyAlignment="0" applyProtection="0"/>
    <xf numFmtId="0" fontId="29" fillId="13" borderId="0" applyNumberFormat="0" applyBorder="0" applyAlignment="0" applyProtection="0"/>
    <xf numFmtId="0" fontId="29"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9" fillId="13" borderId="0" applyNumberFormat="0" applyBorder="0" applyAlignment="0" applyProtection="0"/>
    <xf numFmtId="0" fontId="29" fillId="13" borderId="0" applyNumberFormat="0" applyBorder="0" applyAlignment="0" applyProtection="0"/>
    <xf numFmtId="0" fontId="29" fillId="13" borderId="0" applyNumberFormat="0" applyBorder="0" applyAlignment="0" applyProtection="0"/>
    <xf numFmtId="0" fontId="28" fillId="13" borderId="0" applyNumberFormat="0" applyBorder="0" applyAlignment="0" applyProtection="0"/>
    <xf numFmtId="0" fontId="29" fillId="13" borderId="0" applyNumberFormat="0" applyBorder="0" applyAlignment="0" applyProtection="0"/>
    <xf numFmtId="0" fontId="29" fillId="13"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8"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8"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8"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8"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8"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8" fillId="20" borderId="0" applyNumberFormat="0" applyBorder="0" applyAlignment="0" applyProtection="0"/>
    <xf numFmtId="0" fontId="29"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9" fillId="20"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8" fillId="21"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8" fillId="21" borderId="0" applyNumberFormat="0" applyBorder="0" applyAlignment="0" applyProtection="0"/>
    <xf numFmtId="0" fontId="29"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9" fillId="21"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8"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8" fillId="22" borderId="0" applyNumberFormat="0" applyBorder="0" applyAlignment="0" applyProtection="0"/>
    <xf numFmtId="0" fontId="29"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9" fillId="22"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8"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8" fillId="17" borderId="0" applyNumberFormat="0" applyBorder="0" applyAlignment="0" applyProtection="0"/>
    <xf numFmtId="0" fontId="29"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9" fillId="17"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8"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8" fillId="18" borderId="0" applyNumberFormat="0" applyBorder="0" applyAlignment="0" applyProtection="0"/>
    <xf numFmtId="0" fontId="29"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9" fillId="18"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8"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8" fillId="23" borderId="0" applyNumberFormat="0" applyBorder="0" applyAlignment="0" applyProtection="0"/>
    <xf numFmtId="0" fontId="29"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9" fillId="23" borderId="0" applyNumberFormat="0" applyBorder="0" applyAlignment="0" applyProtection="0"/>
    <xf numFmtId="0" fontId="30" fillId="11" borderId="10" applyNumberFormat="0" applyAlignment="0" applyProtection="0"/>
    <xf numFmtId="0" fontId="30" fillId="11" borderId="10" applyNumberFormat="0" applyAlignment="0" applyProtection="0"/>
    <xf numFmtId="0" fontId="31" fillId="11" borderId="10" applyNumberFormat="0" applyAlignment="0" applyProtection="0"/>
    <xf numFmtId="0" fontId="31" fillId="11" borderId="10" applyNumberFormat="0" applyAlignment="0" applyProtection="0"/>
    <xf numFmtId="0" fontId="31" fillId="11" borderId="10" applyNumberFormat="0" applyAlignment="0" applyProtection="0"/>
    <xf numFmtId="0" fontId="31" fillId="11" borderId="10" applyNumberFormat="0" applyAlignment="0" applyProtection="0"/>
    <xf numFmtId="0" fontId="31" fillId="11" borderId="10" applyNumberFormat="0" applyAlignment="0" applyProtection="0"/>
    <xf numFmtId="0" fontId="30" fillId="11" borderId="10" applyNumberFormat="0" applyAlignment="0" applyProtection="0"/>
    <xf numFmtId="0" fontId="30" fillId="11" borderId="10" applyNumberFormat="0" applyAlignment="0" applyProtection="0"/>
    <xf numFmtId="0" fontId="31" fillId="11" borderId="10" applyNumberFormat="0" applyAlignment="0" applyProtection="0"/>
    <xf numFmtId="0" fontId="31" fillId="11" borderId="10" applyNumberFormat="0" applyAlignment="0" applyProtection="0"/>
    <xf numFmtId="0" fontId="31" fillId="11" borderId="10" applyNumberFormat="0" applyAlignment="0" applyProtection="0"/>
    <xf numFmtId="0" fontId="30" fillId="11" borderId="10" applyNumberFormat="0" applyAlignment="0" applyProtection="0"/>
    <xf numFmtId="0" fontId="31" fillId="11" borderId="10" applyNumberFormat="0" applyAlignment="0" applyProtection="0"/>
    <xf numFmtId="0" fontId="31" fillId="11" borderId="10" applyNumberFormat="0" applyAlignment="0" applyProtection="0"/>
    <xf numFmtId="0" fontId="32" fillId="24" borderId="11" applyNumberFormat="0" applyAlignment="0" applyProtection="0"/>
    <xf numFmtId="0" fontId="32" fillId="24" borderId="11" applyNumberFormat="0" applyAlignment="0" applyProtection="0"/>
    <xf numFmtId="0" fontId="33" fillId="24" borderId="11" applyNumberFormat="0" applyAlignment="0" applyProtection="0"/>
    <xf numFmtId="0" fontId="33" fillId="24" borderId="11" applyNumberFormat="0" applyAlignment="0" applyProtection="0"/>
    <xf numFmtId="0" fontId="33" fillId="24" borderId="11" applyNumberFormat="0" applyAlignment="0" applyProtection="0"/>
    <xf numFmtId="0" fontId="33" fillId="24" borderId="11" applyNumberFormat="0" applyAlignment="0" applyProtection="0"/>
    <xf numFmtId="0" fontId="33" fillId="24" borderId="11" applyNumberFormat="0" applyAlignment="0" applyProtection="0"/>
    <xf numFmtId="0" fontId="32" fillId="24" borderId="11" applyNumberFormat="0" applyAlignment="0" applyProtection="0"/>
    <xf numFmtId="0" fontId="32" fillId="24" borderId="11" applyNumberFormat="0" applyAlignment="0" applyProtection="0"/>
    <xf numFmtId="0" fontId="33" fillId="24" borderId="11" applyNumberFormat="0" applyAlignment="0" applyProtection="0"/>
    <xf numFmtId="0" fontId="33" fillId="24" borderId="11" applyNumberFormat="0" applyAlignment="0" applyProtection="0"/>
    <xf numFmtId="0" fontId="33" fillId="24" borderId="11" applyNumberFormat="0" applyAlignment="0" applyProtection="0"/>
    <xf numFmtId="0" fontId="32" fillId="24" borderId="11" applyNumberFormat="0" applyAlignment="0" applyProtection="0"/>
    <xf numFmtId="0" fontId="33" fillId="24" borderId="11" applyNumberFormat="0" applyAlignment="0" applyProtection="0"/>
    <xf numFmtId="0" fontId="33" fillId="24" borderId="11" applyNumberFormat="0" applyAlignment="0" applyProtection="0"/>
    <xf numFmtId="0" fontId="32" fillId="24" borderId="11" applyNumberFormat="0" applyAlignment="0" applyProtection="0"/>
    <xf numFmtId="0" fontId="33" fillId="24" borderId="11" applyNumberFormat="0" applyAlignment="0" applyProtection="0"/>
    <xf numFmtId="0" fontId="32" fillId="24" borderId="11" applyNumberFormat="0" applyAlignment="0" applyProtection="0"/>
    <xf numFmtId="0" fontId="32" fillId="24" borderId="11" applyNumberFormat="0" applyAlignment="0" applyProtection="0"/>
    <xf numFmtId="0" fontId="32" fillId="24" borderId="11" applyNumberFormat="0" applyAlignment="0" applyProtection="0"/>
    <xf numFmtId="0" fontId="33" fillId="24" borderId="11" applyNumberFormat="0" applyAlignment="0" applyProtection="0"/>
    <xf numFmtId="0" fontId="34" fillId="24" borderId="10" applyNumberFormat="0" applyAlignment="0" applyProtection="0"/>
    <xf numFmtId="0" fontId="34" fillId="24" borderId="10" applyNumberFormat="0" applyAlignment="0" applyProtection="0"/>
    <xf numFmtId="0" fontId="35" fillId="24" borderId="10" applyNumberFormat="0" applyAlignment="0" applyProtection="0"/>
    <xf numFmtId="0" fontId="35" fillId="24" borderId="10" applyNumberFormat="0" applyAlignment="0" applyProtection="0"/>
    <xf numFmtId="0" fontId="35" fillId="24" borderId="10" applyNumberFormat="0" applyAlignment="0" applyProtection="0"/>
    <xf numFmtId="0" fontId="35" fillId="24" borderId="10" applyNumberFormat="0" applyAlignment="0" applyProtection="0"/>
    <xf numFmtId="0" fontId="35" fillId="24" borderId="10" applyNumberFormat="0" applyAlignment="0" applyProtection="0"/>
    <xf numFmtId="0" fontId="34" fillId="24" borderId="10" applyNumberFormat="0" applyAlignment="0" applyProtection="0"/>
    <xf numFmtId="0" fontId="34" fillId="24" borderId="10" applyNumberFormat="0" applyAlignment="0" applyProtection="0"/>
    <xf numFmtId="0" fontId="35" fillId="24" borderId="10" applyNumberFormat="0" applyAlignment="0" applyProtection="0"/>
    <xf numFmtId="0" fontId="35" fillId="24" borderId="10" applyNumberFormat="0" applyAlignment="0" applyProtection="0"/>
    <xf numFmtId="0" fontId="35" fillId="24" borderId="10" applyNumberFormat="0" applyAlignment="0" applyProtection="0"/>
    <xf numFmtId="0" fontId="34" fillId="24" borderId="10" applyNumberFormat="0" applyAlignment="0" applyProtection="0"/>
    <xf numFmtId="0" fontId="35" fillId="24" borderId="10" applyNumberFormat="0" applyAlignment="0" applyProtection="0"/>
    <xf numFmtId="0" fontId="35" fillId="24" borderId="10" applyNumberFormat="0" applyAlignment="0" applyProtection="0"/>
    <xf numFmtId="0" fontId="34" fillId="24" borderId="10" applyNumberFormat="0" applyAlignment="0" applyProtection="0"/>
    <xf numFmtId="0" fontId="35" fillId="24" borderId="10" applyNumberFormat="0" applyAlignment="0" applyProtection="0"/>
    <xf numFmtId="0" fontId="34" fillId="24" borderId="10" applyNumberFormat="0" applyAlignment="0" applyProtection="0"/>
    <xf numFmtId="0" fontId="34" fillId="24" borderId="10" applyNumberFormat="0" applyAlignment="0" applyProtection="0"/>
    <xf numFmtId="0" fontId="34" fillId="24" borderId="10" applyNumberFormat="0" applyAlignment="0" applyProtection="0"/>
    <xf numFmtId="0" fontId="35" fillId="24" borderId="10" applyNumberFormat="0" applyAlignment="0" applyProtection="0"/>
    <xf numFmtId="0" fontId="36"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168" fontId="26" fillId="0" borderId="0" applyFont="0" applyFill="0" applyBorder="0" applyAlignment="0" applyProtection="0"/>
    <xf numFmtId="168" fontId="26" fillId="0" borderId="0" applyFont="0" applyFill="0" applyBorder="0" applyAlignment="0" applyProtection="0"/>
    <xf numFmtId="168" fontId="26" fillId="0" borderId="0" applyFont="0" applyFill="0" applyBorder="0" applyAlignment="0" applyProtection="0"/>
    <xf numFmtId="168" fontId="26" fillId="0" borderId="0" applyFont="0" applyFill="0" applyBorder="0" applyAlignment="0" applyProtection="0"/>
    <xf numFmtId="168" fontId="26" fillId="0" borderId="0" applyFont="0" applyFill="0" applyBorder="0" applyAlignment="0" applyProtection="0"/>
    <xf numFmtId="168" fontId="26" fillId="0" borderId="0" applyFont="0" applyFill="0" applyBorder="0" applyAlignment="0" applyProtection="0"/>
    <xf numFmtId="168" fontId="26" fillId="0" borderId="0" applyFont="0" applyFill="0" applyBorder="0" applyAlignment="0" applyProtection="0"/>
    <xf numFmtId="168" fontId="12" fillId="0" borderId="0" applyFont="0" applyFill="0" applyBorder="0" applyAlignment="0" applyProtection="0"/>
    <xf numFmtId="0" fontId="38" fillId="0" borderId="12" applyNumberFormat="0" applyFill="0" applyAlignment="0" applyProtection="0"/>
    <xf numFmtId="0" fontId="38" fillId="0" borderId="12" applyNumberFormat="0" applyFill="0" applyAlignment="0" applyProtection="0"/>
    <xf numFmtId="0" fontId="39" fillId="0" borderId="12" applyNumberFormat="0" applyFill="0" applyAlignment="0" applyProtection="0"/>
    <xf numFmtId="0" fontId="39" fillId="0" borderId="12" applyNumberFormat="0" applyFill="0" applyAlignment="0" applyProtection="0"/>
    <xf numFmtId="0" fontId="39" fillId="0" borderId="12" applyNumberFormat="0" applyFill="0" applyAlignment="0" applyProtection="0"/>
    <xf numFmtId="0" fontId="39" fillId="0" borderId="12" applyNumberFormat="0" applyFill="0" applyAlignment="0" applyProtection="0"/>
    <xf numFmtId="0" fontId="39" fillId="0" borderId="12" applyNumberFormat="0" applyFill="0" applyAlignment="0" applyProtection="0"/>
    <xf numFmtId="0" fontId="38" fillId="0" borderId="12" applyNumberFormat="0" applyFill="0" applyAlignment="0" applyProtection="0"/>
    <xf numFmtId="0" fontId="38" fillId="0" borderId="12" applyNumberFormat="0" applyFill="0" applyAlignment="0" applyProtection="0"/>
    <xf numFmtId="0" fontId="39" fillId="0" borderId="12" applyNumberFormat="0" applyFill="0" applyAlignment="0" applyProtection="0"/>
    <xf numFmtId="0" fontId="39" fillId="0" borderId="12" applyNumberFormat="0" applyFill="0" applyAlignment="0" applyProtection="0"/>
    <xf numFmtId="0" fontId="39" fillId="0" borderId="12" applyNumberFormat="0" applyFill="0" applyAlignment="0" applyProtection="0"/>
    <xf numFmtId="0" fontId="38" fillId="0" borderId="12" applyNumberFormat="0" applyFill="0" applyAlignment="0" applyProtection="0"/>
    <xf numFmtId="0" fontId="39" fillId="0" borderId="12" applyNumberFormat="0" applyFill="0" applyAlignment="0" applyProtection="0"/>
    <xf numFmtId="0" fontId="39" fillId="0" borderId="12" applyNumberFormat="0" applyFill="0" applyAlignment="0" applyProtection="0"/>
    <xf numFmtId="0" fontId="38" fillId="0" borderId="12" applyNumberFormat="0" applyFill="0" applyAlignment="0" applyProtection="0"/>
    <xf numFmtId="0" fontId="39" fillId="0" borderId="12" applyNumberFormat="0" applyFill="0" applyAlignment="0" applyProtection="0"/>
    <xf numFmtId="0" fontId="38" fillId="0" borderId="12" applyNumberFormat="0" applyFill="0" applyAlignment="0" applyProtection="0"/>
    <xf numFmtId="0" fontId="38" fillId="0" borderId="12" applyNumberFormat="0" applyFill="0" applyAlignment="0" applyProtection="0"/>
    <xf numFmtId="0" fontId="38" fillId="0" borderId="12" applyNumberFormat="0" applyFill="0" applyAlignment="0" applyProtection="0"/>
    <xf numFmtId="0" fontId="39" fillId="0" borderId="12"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0" borderId="13" applyNumberFormat="0" applyFill="0" applyAlignment="0" applyProtection="0"/>
    <xf numFmtId="0" fontId="41" fillId="0" borderId="13" applyNumberFormat="0" applyFill="0" applyAlignment="0" applyProtection="0"/>
    <xf numFmtId="0" fontId="41" fillId="0" borderId="13" applyNumberFormat="0" applyFill="0" applyAlignment="0" applyProtection="0"/>
    <xf numFmtId="0" fontId="41" fillId="0" borderId="13" applyNumberFormat="0" applyFill="0" applyAlignment="0" applyProtection="0"/>
    <xf numFmtId="0" fontId="41"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0" borderId="13" applyNumberFormat="0" applyFill="0" applyAlignment="0" applyProtection="0"/>
    <xf numFmtId="0" fontId="41" fillId="0" borderId="13" applyNumberFormat="0" applyFill="0" applyAlignment="0" applyProtection="0"/>
    <xf numFmtId="0" fontId="41" fillId="0" borderId="13" applyNumberFormat="0" applyFill="0" applyAlignment="0" applyProtection="0"/>
    <xf numFmtId="0" fontId="40" fillId="0" borderId="13" applyNumberFormat="0" applyFill="0" applyAlignment="0" applyProtection="0"/>
    <xf numFmtId="0" fontId="41" fillId="0" borderId="13" applyNumberFormat="0" applyFill="0" applyAlignment="0" applyProtection="0"/>
    <xf numFmtId="0" fontId="41" fillId="0" borderId="13" applyNumberFormat="0" applyFill="0" applyAlignment="0" applyProtection="0"/>
    <xf numFmtId="0" fontId="40" fillId="0" borderId="13" applyNumberFormat="0" applyFill="0" applyAlignment="0" applyProtection="0"/>
    <xf numFmtId="0" fontId="41"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0" borderId="13"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2"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2" fillId="0" borderId="14" applyNumberFormat="0" applyFill="0" applyAlignment="0" applyProtection="0"/>
    <xf numFmtId="0" fontId="43" fillId="0" borderId="14"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42" fillId="0" borderId="14" applyNumberFormat="0" applyFill="0" applyAlignment="0" applyProtection="0"/>
    <xf numFmtId="0" fontId="43" fillId="0" borderId="14" applyNumberFormat="0" applyFill="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4" fillId="0" borderId="15" applyNumberFormat="0" applyFill="0" applyAlignment="0" applyProtection="0"/>
    <xf numFmtId="0" fontId="44" fillId="0" borderId="15" applyNumberFormat="0" applyFill="0" applyAlignment="0" applyProtection="0"/>
    <xf numFmtId="0" fontId="45" fillId="0" borderId="15" applyNumberFormat="0" applyFill="0" applyAlignment="0" applyProtection="0"/>
    <xf numFmtId="0" fontId="45" fillId="0" borderId="15" applyNumberFormat="0" applyFill="0" applyAlignment="0" applyProtection="0"/>
    <xf numFmtId="0" fontId="45" fillId="0" borderId="15" applyNumberFormat="0" applyFill="0" applyAlignment="0" applyProtection="0"/>
    <xf numFmtId="0" fontId="45" fillId="0" borderId="15" applyNumberFormat="0" applyFill="0" applyAlignment="0" applyProtection="0"/>
    <xf numFmtId="0" fontId="45"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5" fillId="0" borderId="15" applyNumberFormat="0" applyFill="0" applyAlignment="0" applyProtection="0"/>
    <xf numFmtId="0" fontId="45" fillId="0" borderId="15" applyNumberFormat="0" applyFill="0" applyAlignment="0" applyProtection="0"/>
    <xf numFmtId="0" fontId="45" fillId="0" borderId="15" applyNumberFormat="0" applyFill="0" applyAlignment="0" applyProtection="0"/>
    <xf numFmtId="0" fontId="44" fillId="0" borderId="15" applyNumberFormat="0" applyFill="0" applyAlignment="0" applyProtection="0"/>
    <xf numFmtId="0" fontId="45" fillId="0" borderId="15" applyNumberFormat="0" applyFill="0" applyAlignment="0" applyProtection="0"/>
    <xf numFmtId="0" fontId="45" fillId="0" borderId="15" applyNumberFormat="0" applyFill="0" applyAlignment="0" applyProtection="0"/>
    <xf numFmtId="0" fontId="44" fillId="0" borderId="15" applyNumberFormat="0" applyFill="0" applyAlignment="0" applyProtection="0"/>
    <xf numFmtId="0" fontId="45"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5" fillId="0" borderId="15" applyNumberFormat="0" applyFill="0" applyAlignment="0" applyProtection="0"/>
    <xf numFmtId="0" fontId="46" fillId="25" borderId="16" applyNumberFormat="0" applyAlignment="0" applyProtection="0"/>
    <xf numFmtId="0" fontId="46" fillId="25" borderId="16" applyNumberFormat="0" applyAlignment="0" applyProtection="0"/>
    <xf numFmtId="0" fontId="47" fillId="25" borderId="16" applyNumberFormat="0" applyAlignment="0" applyProtection="0"/>
    <xf numFmtId="0" fontId="47" fillId="25" borderId="16" applyNumberFormat="0" applyAlignment="0" applyProtection="0"/>
    <xf numFmtId="0" fontId="47" fillId="25" borderId="16" applyNumberFormat="0" applyAlignment="0" applyProtection="0"/>
    <xf numFmtId="0" fontId="47" fillId="25" borderId="16" applyNumberFormat="0" applyAlignment="0" applyProtection="0"/>
    <xf numFmtId="0" fontId="47" fillId="25" borderId="16" applyNumberFormat="0" applyAlignment="0" applyProtection="0"/>
    <xf numFmtId="0" fontId="46" fillId="25" borderId="16" applyNumberFormat="0" applyAlignment="0" applyProtection="0"/>
    <xf numFmtId="0" fontId="46" fillId="25" borderId="16" applyNumberFormat="0" applyAlignment="0" applyProtection="0"/>
    <xf numFmtId="0" fontId="47" fillId="25" borderId="16" applyNumberFormat="0" applyAlignment="0" applyProtection="0"/>
    <xf numFmtId="0" fontId="47" fillId="25" borderId="16" applyNumberFormat="0" applyAlignment="0" applyProtection="0"/>
    <xf numFmtId="0" fontId="47" fillId="25" borderId="16" applyNumberFormat="0" applyAlignment="0" applyProtection="0"/>
    <xf numFmtId="0" fontId="46" fillId="25" borderId="16" applyNumberFormat="0" applyAlignment="0" applyProtection="0"/>
    <xf numFmtId="0" fontId="47" fillId="25" borderId="16" applyNumberFormat="0" applyAlignment="0" applyProtection="0"/>
    <xf numFmtId="0" fontId="47" fillId="25" borderId="16" applyNumberFormat="0" applyAlignment="0" applyProtection="0"/>
    <xf numFmtId="0" fontId="46" fillId="25" borderId="16" applyNumberFormat="0" applyAlignment="0" applyProtection="0"/>
    <xf numFmtId="0" fontId="47" fillId="25" borderId="16" applyNumberFormat="0" applyAlignment="0" applyProtection="0"/>
    <xf numFmtId="0" fontId="46" fillId="25" borderId="16" applyNumberFormat="0" applyAlignment="0" applyProtection="0"/>
    <xf numFmtId="0" fontId="46" fillId="25" borderId="16" applyNumberFormat="0" applyAlignment="0" applyProtection="0"/>
    <xf numFmtId="0" fontId="46" fillId="25" borderId="16" applyNumberFormat="0" applyAlignment="0" applyProtection="0"/>
    <xf numFmtId="0" fontId="47" fillId="25" borderId="16" applyNumberFormat="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1" fillId="26" borderId="0" applyNumberFormat="0" applyBorder="0" applyAlignment="0" applyProtection="0"/>
    <xf numFmtId="0" fontId="51" fillId="26" borderId="0" applyNumberFormat="0" applyBorder="0" applyAlignment="0" applyProtection="0"/>
    <xf numFmtId="0" fontId="51" fillId="26" borderId="0" applyNumberFormat="0" applyBorder="0" applyAlignment="0" applyProtection="0"/>
    <xf numFmtId="0" fontId="51" fillId="26" borderId="0" applyNumberFormat="0" applyBorder="0" applyAlignment="0" applyProtection="0"/>
    <xf numFmtId="0" fontId="51"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1" fillId="26" borderId="0" applyNumberFormat="0" applyBorder="0" applyAlignment="0" applyProtection="0"/>
    <xf numFmtId="0" fontId="51" fillId="26" borderId="0" applyNumberFormat="0" applyBorder="0" applyAlignment="0" applyProtection="0"/>
    <xf numFmtId="0" fontId="51" fillId="26" borderId="0" applyNumberFormat="0" applyBorder="0" applyAlignment="0" applyProtection="0"/>
    <xf numFmtId="0" fontId="50" fillId="26" borderId="0" applyNumberFormat="0" applyBorder="0" applyAlignment="0" applyProtection="0"/>
    <xf numFmtId="0" fontId="51" fillId="26" borderId="0" applyNumberFormat="0" applyBorder="0" applyAlignment="0" applyProtection="0"/>
    <xf numFmtId="0" fontId="51" fillId="26" borderId="0" applyNumberFormat="0" applyBorder="0" applyAlignment="0" applyProtection="0"/>
    <xf numFmtId="0" fontId="50" fillId="26" borderId="0" applyNumberFormat="0" applyBorder="0" applyAlignment="0" applyProtection="0"/>
    <xf numFmtId="0" fontId="51"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1" fillId="26" borderId="0" applyNumberFormat="0" applyBorder="0" applyAlignment="0" applyProtection="0"/>
    <xf numFmtId="0" fontId="12" fillId="0" borderId="0" applyAlignment="0"/>
    <xf numFmtId="0" fontId="12" fillId="0" borderId="0" applyAlignment="0"/>
    <xf numFmtId="0" fontId="52" fillId="0" borderId="0"/>
    <xf numFmtId="0" fontId="52" fillId="0" borderId="0"/>
    <xf numFmtId="0" fontId="52" fillId="0" borderId="0"/>
    <xf numFmtId="0" fontId="52" fillId="0" borderId="0"/>
    <xf numFmtId="0" fontId="52" fillId="0" borderId="0"/>
    <xf numFmtId="0" fontId="53" fillId="0" borderId="0"/>
    <xf numFmtId="0" fontId="52" fillId="0" borderId="0"/>
    <xf numFmtId="0" fontId="54" fillId="0" borderId="0"/>
    <xf numFmtId="0" fontId="52" fillId="0" borderId="0"/>
    <xf numFmtId="0" fontId="52" fillId="0" borderId="0"/>
    <xf numFmtId="0" fontId="52" fillId="0" borderId="0"/>
    <xf numFmtId="0" fontId="54" fillId="0" borderId="0"/>
    <xf numFmtId="0" fontId="52" fillId="0" borderId="0"/>
    <xf numFmtId="0" fontId="52" fillId="0" borderId="0">
      <protection locked="0"/>
    </xf>
    <xf numFmtId="0" fontId="52" fillId="0" borderId="0">
      <protection locked="0"/>
    </xf>
    <xf numFmtId="0" fontId="53" fillId="0" borderId="0">
      <protection locked="0"/>
    </xf>
    <xf numFmtId="0" fontId="52" fillId="0" borderId="0">
      <protection locked="0"/>
    </xf>
    <xf numFmtId="0" fontId="52" fillId="0" borderId="0">
      <protection locked="0"/>
    </xf>
    <xf numFmtId="0" fontId="55" fillId="0" borderId="0"/>
    <xf numFmtId="0" fontId="56" fillId="0" borderId="0"/>
    <xf numFmtId="0" fontId="52" fillId="0" borderId="0">
      <protection locked="0"/>
    </xf>
    <xf numFmtId="0" fontId="52" fillId="0" borderId="0">
      <protection locked="0"/>
    </xf>
    <xf numFmtId="0" fontId="10" fillId="0" borderId="0"/>
    <xf numFmtId="0" fontId="11" fillId="0" borderId="0"/>
    <xf numFmtId="0" fontId="56" fillId="0" borderId="0"/>
    <xf numFmtId="0" fontId="55"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0" fontId="11" fillId="0" borderId="0"/>
    <xf numFmtId="0" fontId="55" fillId="0" borderId="0"/>
    <xf numFmtId="0" fontId="55" fillId="0" borderId="0"/>
    <xf numFmtId="0" fontId="27" fillId="0" borderId="0"/>
    <xf numFmtId="0" fontId="57" fillId="0" borderId="0"/>
    <xf numFmtId="0" fontId="58" fillId="0" borderId="0"/>
    <xf numFmtId="0" fontId="58" fillId="0" borderId="0"/>
    <xf numFmtId="0" fontId="52" fillId="0" borderId="0">
      <protection locked="0"/>
    </xf>
    <xf numFmtId="0" fontId="52" fillId="0" borderId="0">
      <protection locked="0"/>
    </xf>
    <xf numFmtId="0" fontId="53" fillId="0" borderId="0">
      <protection locked="0"/>
    </xf>
    <xf numFmtId="0" fontId="52" fillId="0" borderId="0">
      <protection locked="0"/>
    </xf>
    <xf numFmtId="0" fontId="52" fillId="0" borderId="0">
      <protection locked="0"/>
    </xf>
    <xf numFmtId="0" fontId="52" fillId="0" borderId="0">
      <protection locked="0"/>
    </xf>
    <xf numFmtId="0" fontId="53" fillId="0" borderId="0">
      <protection locked="0"/>
    </xf>
    <xf numFmtId="0" fontId="52" fillId="0" borderId="0">
      <protection locked="0"/>
    </xf>
    <xf numFmtId="0" fontId="12" fillId="0" borderId="0"/>
    <xf numFmtId="0" fontId="59" fillId="0" borderId="0"/>
    <xf numFmtId="0" fontId="59" fillId="0" borderId="0"/>
    <xf numFmtId="0" fontId="60" fillId="0" borderId="0"/>
    <xf numFmtId="0" fontId="11" fillId="0" borderId="0"/>
    <xf numFmtId="0" fontId="61" fillId="0" borderId="0"/>
    <xf numFmtId="0" fontId="62" fillId="0" borderId="0"/>
    <xf numFmtId="0" fontId="11" fillId="0" borderId="0"/>
    <xf numFmtId="0" fontId="62" fillId="0" borderId="0"/>
    <xf numFmtId="0" fontId="11" fillId="0" borderId="0"/>
    <xf numFmtId="0" fontId="10" fillId="0" borderId="0"/>
    <xf numFmtId="0" fontId="10" fillId="0" borderId="0"/>
    <xf numFmtId="0" fontId="11" fillId="0" borderId="0"/>
    <xf numFmtId="0" fontId="10" fillId="0" borderId="0"/>
    <xf numFmtId="0" fontId="27" fillId="0" borderId="0"/>
    <xf numFmtId="0" fontId="11" fillId="0" borderId="0"/>
    <xf numFmtId="0" fontId="10" fillId="0" borderId="0"/>
    <xf numFmtId="0" fontId="27" fillId="0" borderId="0"/>
    <xf numFmtId="0" fontId="11" fillId="0" borderId="0"/>
    <xf numFmtId="0" fontId="26" fillId="0" borderId="0"/>
    <xf numFmtId="0" fontId="27" fillId="0" borderId="0"/>
    <xf numFmtId="0" fontId="63" fillId="0" borderId="0"/>
    <xf numFmtId="0" fontId="63" fillId="0" borderId="0"/>
    <xf numFmtId="0" fontId="52" fillId="0" borderId="0">
      <protection locked="0"/>
    </xf>
    <xf numFmtId="0" fontId="53" fillId="0" borderId="0">
      <protection locked="0"/>
    </xf>
    <xf numFmtId="0" fontId="52" fillId="0" borderId="0">
      <protection locked="0"/>
    </xf>
    <xf numFmtId="0" fontId="12" fillId="0" borderId="0"/>
    <xf numFmtId="0" fontId="52" fillId="0" borderId="0"/>
    <xf numFmtId="0" fontId="12" fillId="0" borderId="0"/>
    <xf numFmtId="0" fontId="52" fillId="0" borderId="0">
      <protection locked="0"/>
    </xf>
    <xf numFmtId="0" fontId="52" fillId="0" borderId="0">
      <protection locked="0"/>
    </xf>
    <xf numFmtId="0" fontId="53" fillId="0" borderId="0">
      <protection locked="0"/>
    </xf>
    <xf numFmtId="0" fontId="52" fillId="0" borderId="0">
      <protection locked="0"/>
    </xf>
    <xf numFmtId="0" fontId="52" fillId="0" borderId="0">
      <protection locked="0"/>
    </xf>
    <xf numFmtId="0" fontId="52" fillId="0" borderId="0">
      <protection locked="0"/>
    </xf>
    <xf numFmtId="0" fontId="52" fillId="0" borderId="0">
      <protection locked="0"/>
    </xf>
    <xf numFmtId="0" fontId="52" fillId="0" borderId="0">
      <protection locked="0"/>
    </xf>
    <xf numFmtId="0" fontId="52" fillId="0" borderId="0">
      <protection locked="0"/>
    </xf>
    <xf numFmtId="0" fontId="52" fillId="0" borderId="0">
      <protection locked="0"/>
    </xf>
    <xf numFmtId="0" fontId="52" fillId="0" borderId="0">
      <protection locked="0"/>
    </xf>
    <xf numFmtId="0" fontId="52" fillId="0" borderId="0">
      <protection locked="0"/>
    </xf>
    <xf numFmtId="0" fontId="53" fillId="0" borderId="0">
      <protection locked="0"/>
    </xf>
    <xf numFmtId="0" fontId="52" fillId="0" borderId="0">
      <protection locked="0"/>
    </xf>
    <xf numFmtId="0" fontId="64" fillId="0" borderId="0"/>
    <xf numFmtId="0" fontId="65" fillId="0" borderId="0"/>
    <xf numFmtId="0" fontId="64" fillId="0" borderId="0"/>
    <xf numFmtId="0" fontId="63" fillId="0" borderId="0"/>
    <xf numFmtId="0" fontId="61" fillId="0" borderId="0"/>
    <xf numFmtId="0" fontId="10" fillId="0" borderId="0"/>
    <xf numFmtId="0" fontId="12" fillId="0" borderId="0"/>
    <xf numFmtId="0" fontId="1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0" fillId="0" borderId="0"/>
    <xf numFmtId="0" fontId="10" fillId="0" borderId="0"/>
    <xf numFmtId="0" fontId="10" fillId="0" borderId="0"/>
    <xf numFmtId="0" fontId="27" fillId="0" borderId="0"/>
    <xf numFmtId="0" fontId="12" fillId="0" borderId="0"/>
    <xf numFmtId="0" fontId="58" fillId="0" borderId="0"/>
    <xf numFmtId="0" fontId="12" fillId="0" borderId="0"/>
    <xf numFmtId="0" fontId="66" fillId="0" borderId="0"/>
    <xf numFmtId="0" fontId="10" fillId="0" borderId="0"/>
    <xf numFmtId="0" fontId="12" fillId="0" borderId="0"/>
    <xf numFmtId="0" fontId="10" fillId="0" borderId="0"/>
    <xf numFmtId="0" fontId="12" fillId="0" borderId="0"/>
    <xf numFmtId="0" fontId="66" fillId="0" borderId="0"/>
    <xf numFmtId="0" fontId="12" fillId="0" borderId="0"/>
    <xf numFmtId="0" fontId="12" fillId="0" borderId="0"/>
    <xf numFmtId="0" fontId="12" fillId="0" borderId="0"/>
    <xf numFmtId="0" fontId="10" fillId="0" borderId="0"/>
    <xf numFmtId="0" fontId="10" fillId="0" borderId="0"/>
    <xf numFmtId="0" fontId="10" fillId="0" borderId="0"/>
    <xf numFmtId="0" fontId="10" fillId="0" borderId="0"/>
    <xf numFmtId="0" fontId="10" fillId="0" borderId="0"/>
    <xf numFmtId="0" fontId="63" fillId="0" borderId="0"/>
    <xf numFmtId="0" fontId="67" fillId="0" borderId="0"/>
    <xf numFmtId="0" fontId="63" fillId="0" borderId="0"/>
    <xf numFmtId="0" fontId="63" fillId="0" borderId="0"/>
    <xf numFmtId="0" fontId="52" fillId="0" borderId="0"/>
    <xf numFmtId="0" fontId="58" fillId="0" borderId="0"/>
    <xf numFmtId="0" fontId="12" fillId="0" borderId="0"/>
    <xf numFmtId="0" fontId="6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2" fillId="0" borderId="0" applyAlignment="0"/>
    <xf numFmtId="0" fontId="57" fillId="0" borderId="0"/>
    <xf numFmtId="0" fontId="58" fillId="0" borderId="0"/>
    <xf numFmtId="0" fontId="58" fillId="0" borderId="0"/>
    <xf numFmtId="0" fontId="10" fillId="0" borderId="0"/>
    <xf numFmtId="0" fontId="10" fillId="0" borderId="0"/>
    <xf numFmtId="0" fontId="12" fillId="0" borderId="0" applyAlignment="0"/>
    <xf numFmtId="0" fontId="57" fillId="0" borderId="0"/>
    <xf numFmtId="0" fontId="58" fillId="0" borderId="0"/>
    <xf numFmtId="0" fontId="57" fillId="0" borderId="0"/>
    <xf numFmtId="0" fontId="58" fillId="0" borderId="0"/>
    <xf numFmtId="0" fontId="58" fillId="0" borderId="0"/>
    <xf numFmtId="0" fontId="12" fillId="0" borderId="0" applyAlignment="0"/>
    <xf numFmtId="0" fontId="58" fillId="0" borderId="0"/>
    <xf numFmtId="0" fontId="12" fillId="0" borderId="0" applyAlignment="0"/>
    <xf numFmtId="0" fontId="12" fillId="0" borderId="0" applyAlignment="0"/>
    <xf numFmtId="0" fontId="12" fillId="0" borderId="0" applyAlignment="0"/>
    <xf numFmtId="0" fontId="69" fillId="7" borderId="0" applyNumberFormat="0" applyBorder="0" applyAlignment="0" applyProtection="0"/>
    <xf numFmtId="0" fontId="69" fillId="7" borderId="0" applyNumberFormat="0" applyBorder="0" applyAlignment="0" applyProtection="0"/>
    <xf numFmtId="0" fontId="70" fillId="7" borderId="0" applyNumberFormat="0" applyBorder="0" applyAlignment="0" applyProtection="0"/>
    <xf numFmtId="0" fontId="70" fillId="7" borderId="0" applyNumberFormat="0" applyBorder="0" applyAlignment="0" applyProtection="0"/>
    <xf numFmtId="0" fontId="70" fillId="7" borderId="0" applyNumberFormat="0" applyBorder="0" applyAlignment="0" applyProtection="0"/>
    <xf numFmtId="0" fontId="70" fillId="7" borderId="0" applyNumberFormat="0" applyBorder="0" applyAlignment="0" applyProtection="0"/>
    <xf numFmtId="0" fontId="70" fillId="7" borderId="0" applyNumberFormat="0" applyBorder="0" applyAlignment="0" applyProtection="0"/>
    <xf numFmtId="0" fontId="69" fillId="7" borderId="0" applyNumberFormat="0" applyBorder="0" applyAlignment="0" applyProtection="0"/>
    <xf numFmtId="0" fontId="69" fillId="7" borderId="0" applyNumberFormat="0" applyBorder="0" applyAlignment="0" applyProtection="0"/>
    <xf numFmtId="0" fontId="70" fillId="7" borderId="0" applyNumberFormat="0" applyBorder="0" applyAlignment="0" applyProtection="0"/>
    <xf numFmtId="0" fontId="70" fillId="7" borderId="0" applyNumberFormat="0" applyBorder="0" applyAlignment="0" applyProtection="0"/>
    <xf numFmtId="0" fontId="70" fillId="7" borderId="0" applyNumberFormat="0" applyBorder="0" applyAlignment="0" applyProtection="0"/>
    <xf numFmtId="0" fontId="69" fillId="7" borderId="0" applyNumberFormat="0" applyBorder="0" applyAlignment="0" applyProtection="0"/>
    <xf numFmtId="0" fontId="70" fillId="7" borderId="0" applyNumberFormat="0" applyBorder="0" applyAlignment="0" applyProtection="0"/>
    <xf numFmtId="0" fontId="70" fillId="7" borderId="0" applyNumberFormat="0" applyBorder="0" applyAlignment="0" applyProtection="0"/>
    <xf numFmtId="0" fontId="69" fillId="7" borderId="0" applyNumberFormat="0" applyBorder="0" applyAlignment="0" applyProtection="0"/>
    <xf numFmtId="0" fontId="70" fillId="7" borderId="0" applyNumberFormat="0" applyBorder="0" applyAlignment="0" applyProtection="0"/>
    <xf numFmtId="0" fontId="69" fillId="7" borderId="0" applyNumberFormat="0" applyBorder="0" applyAlignment="0" applyProtection="0"/>
    <xf numFmtId="0" fontId="69" fillId="7" borderId="0" applyNumberFormat="0" applyBorder="0" applyAlignment="0" applyProtection="0"/>
    <xf numFmtId="0" fontId="69" fillId="7" borderId="0" applyNumberFormat="0" applyBorder="0" applyAlignment="0" applyProtection="0"/>
    <xf numFmtId="0" fontId="70" fillId="7" borderId="0" applyNumberFormat="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12" fillId="27" borderId="17" applyNumberFormat="0" applyFont="0" applyAlignment="0" applyProtection="0"/>
    <xf numFmtId="0" fontId="12" fillId="27" borderId="17" applyNumberFormat="0" applyFont="0" applyAlignment="0" applyProtection="0"/>
    <xf numFmtId="0" fontId="12" fillId="27" borderId="17" applyNumberFormat="0" applyFont="0" applyAlignment="0" applyProtection="0"/>
    <xf numFmtId="9" fontId="11"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xf numFmtId="9" fontId="26"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xf numFmtId="9" fontId="27" fillId="0" borderId="0" applyFont="0" applyFill="0" applyBorder="0" applyAlignment="0" applyProtection="0"/>
    <xf numFmtId="0" fontId="73" fillId="0" borderId="18" applyNumberFormat="0" applyFill="0" applyAlignment="0" applyProtection="0"/>
    <xf numFmtId="0" fontId="73"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3" fillId="0" borderId="18" applyNumberFormat="0" applyFill="0" applyAlignment="0" applyProtection="0"/>
    <xf numFmtId="0" fontId="73"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3"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3" fillId="0" borderId="18" applyNumberFormat="0" applyFill="0" applyAlignment="0" applyProtection="0"/>
    <xf numFmtId="0" fontId="74" fillId="0" borderId="18" applyNumberFormat="0" applyFill="0" applyAlignment="0" applyProtection="0"/>
    <xf numFmtId="0" fontId="73" fillId="0" borderId="18" applyNumberFormat="0" applyFill="0" applyAlignment="0" applyProtection="0"/>
    <xf numFmtId="0" fontId="73" fillId="0" borderId="18" applyNumberFormat="0" applyFill="0" applyAlignment="0" applyProtection="0"/>
    <xf numFmtId="0" fontId="73" fillId="0" borderId="18" applyNumberFormat="0" applyFill="0" applyAlignment="0" applyProtection="0"/>
    <xf numFmtId="0" fontId="74" fillId="0" borderId="18" applyNumberFormat="0" applyFill="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169" fontId="12"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70" fontId="66" fillId="0" borderId="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26" fillId="0" borderId="0" applyFont="0" applyFill="0" applyBorder="0" applyAlignment="0" applyProtection="0"/>
    <xf numFmtId="169" fontId="11"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1" fillId="0" borderId="0" applyFont="0" applyFill="0" applyBorder="0" applyAlignment="0" applyProtection="0"/>
    <xf numFmtId="169" fontId="10" fillId="0" borderId="0" applyFont="0" applyFill="0" applyBorder="0" applyAlignment="0" applyProtection="0"/>
    <xf numFmtId="169" fontId="11" fillId="0" borderId="0" applyFont="0" applyFill="0" applyBorder="0" applyAlignment="0" applyProtection="0"/>
    <xf numFmtId="169" fontId="26" fillId="0" borderId="0" applyFont="0" applyFill="0" applyBorder="0" applyAlignment="0" applyProtection="0"/>
    <xf numFmtId="169" fontId="10" fillId="0" borderId="0" applyFont="0" applyFill="0" applyBorder="0" applyAlignment="0" applyProtection="0"/>
    <xf numFmtId="169" fontId="27" fillId="0" borderId="0" applyFont="0" applyFill="0" applyBorder="0" applyAlignment="0" applyProtection="0"/>
    <xf numFmtId="165" fontId="12" fillId="0" borderId="0" applyFont="0" applyFill="0" applyBorder="0" applyAlignment="0" applyProtection="0"/>
    <xf numFmtId="169" fontId="58" fillId="0" borderId="0" applyFont="0" applyFill="0" applyBorder="0" applyAlignment="0" applyProtection="0"/>
    <xf numFmtId="171" fontId="66" fillId="0" borderId="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5" fontId="10" fillId="0" borderId="0" applyFont="0" applyFill="0" applyBorder="0" applyAlignment="0" applyProtection="0"/>
    <xf numFmtId="0" fontId="77" fillId="8" borderId="0" applyNumberFormat="0" applyBorder="0" applyAlignment="0" applyProtection="0"/>
    <xf numFmtId="0" fontId="78" fillId="8" borderId="0" applyNumberFormat="0" applyBorder="0" applyAlignment="0" applyProtection="0"/>
    <xf numFmtId="0" fontId="78" fillId="8" borderId="0" applyNumberFormat="0" applyBorder="0" applyAlignment="0" applyProtection="0"/>
    <xf numFmtId="0" fontId="77" fillId="8" borderId="0" applyNumberFormat="0" applyBorder="0" applyAlignment="0" applyProtection="0"/>
    <xf numFmtId="0" fontId="77" fillId="8" borderId="0" applyNumberFormat="0" applyBorder="0" applyAlignment="0" applyProtection="0"/>
    <xf numFmtId="0" fontId="77" fillId="8" borderId="0" applyNumberFormat="0" applyBorder="0" applyAlignment="0" applyProtection="0"/>
    <xf numFmtId="0" fontId="77" fillId="8" borderId="0" applyNumberFormat="0" applyBorder="0" applyAlignment="0" applyProtection="0"/>
    <xf numFmtId="0" fontId="77" fillId="8" borderId="0" applyNumberFormat="0" applyBorder="0" applyAlignment="0" applyProtection="0"/>
    <xf numFmtId="0" fontId="78" fillId="8" borderId="0" applyNumberFormat="0" applyBorder="0" applyAlignment="0" applyProtection="0"/>
    <xf numFmtId="0" fontId="78" fillId="8" borderId="0" applyNumberFormat="0" applyBorder="0" applyAlignment="0" applyProtection="0"/>
    <xf numFmtId="0" fontId="77" fillId="8" borderId="0" applyNumberFormat="0" applyBorder="0" applyAlignment="0" applyProtection="0"/>
    <xf numFmtId="0" fontId="77" fillId="8" borderId="0" applyNumberFormat="0" applyBorder="0" applyAlignment="0" applyProtection="0"/>
    <xf numFmtId="0" fontId="77" fillId="8" borderId="0" applyNumberFormat="0" applyBorder="0" applyAlignment="0" applyProtection="0"/>
    <xf numFmtId="0" fontId="78" fillId="8" borderId="0" applyNumberFormat="0" applyBorder="0" applyAlignment="0" applyProtection="0"/>
    <xf numFmtId="0" fontId="77" fillId="8" borderId="0" applyNumberFormat="0" applyBorder="0" applyAlignment="0" applyProtection="0"/>
    <xf numFmtId="0" fontId="77" fillId="8" borderId="0" applyNumberFormat="0" applyBorder="0" applyAlignment="0" applyProtection="0"/>
    <xf numFmtId="0" fontId="78" fillId="8" borderId="0" applyNumberFormat="0" applyBorder="0" applyAlignment="0" applyProtection="0"/>
    <xf numFmtId="0" fontId="77" fillId="8" borderId="0" applyNumberFormat="0" applyBorder="0" applyAlignment="0" applyProtection="0"/>
    <xf numFmtId="0" fontId="79" fillId="2" borderId="0" applyNumberFormat="0" applyBorder="0" applyAlignment="0" applyProtection="0"/>
    <xf numFmtId="0" fontId="78" fillId="8" borderId="0" applyNumberFormat="0" applyBorder="0" applyAlignment="0" applyProtection="0"/>
    <xf numFmtId="0" fontId="78" fillId="8" borderId="0" applyNumberFormat="0" applyBorder="0" applyAlignment="0" applyProtection="0"/>
    <xf numFmtId="0" fontId="78" fillId="8" borderId="0" applyNumberFormat="0" applyBorder="0" applyAlignment="0" applyProtection="0"/>
    <xf numFmtId="0" fontId="9" fillId="0" borderId="0"/>
    <xf numFmtId="168" fontId="27" fillId="0" borderId="0" applyFont="0" applyFill="0" applyBorder="0" applyAlignment="0" applyProtection="0"/>
    <xf numFmtId="168" fontId="27" fillId="0" borderId="0" applyFont="0" applyFill="0" applyBorder="0" applyAlignment="0" applyProtection="0"/>
    <xf numFmtId="0" fontId="11" fillId="0" borderId="0"/>
    <xf numFmtId="0" fontId="8" fillId="0" borderId="0"/>
    <xf numFmtId="0" fontId="8" fillId="0" borderId="0"/>
    <xf numFmtId="0" fontId="8" fillId="0" borderId="0"/>
    <xf numFmtId="0" fontId="8" fillId="0" borderId="0"/>
    <xf numFmtId="0" fontId="55" fillId="0" borderId="0"/>
    <xf numFmtId="0" fontId="55" fillId="0" borderId="0"/>
    <xf numFmtId="0" fontId="55" fillId="0" borderId="0"/>
    <xf numFmtId="0" fontId="5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5" fillId="0" borderId="0"/>
    <xf numFmtId="0" fontId="8" fillId="0" borderId="0"/>
    <xf numFmtId="0" fontId="55" fillId="0" borderId="0"/>
    <xf numFmtId="0" fontId="8" fillId="0" borderId="0"/>
    <xf numFmtId="0" fontId="8" fillId="0" borderId="0"/>
    <xf numFmtId="0" fontId="8" fillId="0" borderId="0"/>
    <xf numFmtId="0" fontId="8" fillId="0" borderId="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26" fillId="0" borderId="0" applyFont="0" applyFill="0" applyBorder="0" applyAlignment="0" applyProtection="0"/>
    <xf numFmtId="9" fontId="56" fillId="0" borderId="0" applyFont="0" applyFill="0" applyBorder="0" applyAlignment="0" applyProtection="0"/>
    <xf numFmtId="169" fontId="56" fillId="0" borderId="0" applyFont="0" applyFill="0" applyBorder="0" applyAlignment="0" applyProtection="0"/>
    <xf numFmtId="169" fontId="56" fillId="0" borderId="0" applyFont="0" applyFill="0" applyBorder="0" applyAlignment="0" applyProtection="0"/>
    <xf numFmtId="169" fontId="56" fillId="0" borderId="0" applyFont="0" applyFill="0" applyBorder="0" applyAlignment="0" applyProtection="0"/>
    <xf numFmtId="169" fontId="26" fillId="0" borderId="0" applyFont="0" applyFill="0" applyBorder="0" applyAlignment="0" applyProtection="0"/>
    <xf numFmtId="0" fontId="92" fillId="2" borderId="0" applyNumberFormat="0" applyBorder="0" applyAlignment="0" applyProtection="0"/>
    <xf numFmtId="0" fontId="52" fillId="0" borderId="0"/>
    <xf numFmtId="0" fontId="7" fillId="0" borderId="0"/>
    <xf numFmtId="0" fontId="7" fillId="0" borderId="0"/>
    <xf numFmtId="0" fontId="12" fillId="0" borderId="0"/>
    <xf numFmtId="0" fontId="6" fillId="0" borderId="0"/>
    <xf numFmtId="0" fontId="6" fillId="0" borderId="0"/>
    <xf numFmtId="0" fontId="5" fillId="0" borderId="0"/>
    <xf numFmtId="0" fontId="5" fillId="0" borderId="0"/>
    <xf numFmtId="0" fontId="5" fillId="0" borderId="0"/>
    <xf numFmtId="0" fontId="4" fillId="0" borderId="0"/>
    <xf numFmtId="0" fontId="4" fillId="0" borderId="0"/>
    <xf numFmtId="0" fontId="3" fillId="0" borderId="0"/>
    <xf numFmtId="0" fontId="3" fillId="0" borderId="0"/>
    <xf numFmtId="0" fontId="3" fillId="0" borderId="0"/>
    <xf numFmtId="0" fontId="121" fillId="0" borderId="0" applyNumberFormat="0" applyFill="0" applyBorder="0" applyAlignment="0" applyProtection="0"/>
    <xf numFmtId="0" fontId="2" fillId="0" borderId="0"/>
    <xf numFmtId="0" fontId="1" fillId="0" borderId="0"/>
  </cellStyleXfs>
  <cellXfs count="2550">
    <xf numFmtId="0" fontId="0" fillId="0" borderId="0" xfId="0"/>
    <xf numFmtId="0" fontId="13" fillId="0" borderId="0" xfId="1" applyFont="1" applyFill="1" applyAlignment="1">
      <alignment horizontal="center" vertical="center"/>
    </xf>
    <xf numFmtId="0" fontId="13" fillId="0" borderId="0" xfId="1" applyFont="1" applyFill="1" applyAlignment="1">
      <alignment vertical="center" wrapText="1"/>
    </xf>
    <xf numFmtId="166" fontId="14" fillId="0" borderId="0" xfId="1" applyNumberFormat="1" applyFont="1" applyFill="1" applyAlignment="1">
      <alignment vertical="center"/>
    </xf>
    <xf numFmtId="0" fontId="13" fillId="0" borderId="0" xfId="2" applyFont="1" applyFill="1" applyAlignment="1">
      <alignment vertical="center"/>
    </xf>
    <xf numFmtId="0" fontId="13" fillId="0" borderId="0" xfId="1" applyFont="1" applyFill="1" applyAlignment="1">
      <alignment vertical="center"/>
    </xf>
    <xf numFmtId="0" fontId="16" fillId="0" borderId="0" xfId="1" applyFont="1" applyFill="1"/>
    <xf numFmtId="0" fontId="13" fillId="0" borderId="0" xfId="2" applyFont="1" applyFill="1" applyAlignment="1">
      <alignment horizontal="right" vertical="center"/>
    </xf>
    <xf numFmtId="0" fontId="14" fillId="0" borderId="0" xfId="1" applyFont="1" applyFill="1" applyAlignment="1">
      <alignment vertical="center"/>
    </xf>
    <xf numFmtId="0" fontId="16" fillId="0" borderId="0" xfId="1" applyFont="1" applyFill="1" applyAlignment="1">
      <alignment horizontal="center"/>
    </xf>
    <xf numFmtId="166" fontId="19" fillId="0" borderId="2" xfId="1" applyNumberFormat="1" applyFont="1" applyFill="1" applyBorder="1" applyAlignment="1">
      <alignment horizontal="center" vertical="center" wrapText="1"/>
    </xf>
    <xf numFmtId="49" fontId="19" fillId="0" borderId="5" xfId="1" applyNumberFormat="1" applyFont="1" applyFill="1" applyBorder="1" applyAlignment="1">
      <alignment horizontal="center" vertical="center" wrapText="1"/>
    </xf>
    <xf numFmtId="49" fontId="19" fillId="0" borderId="2" xfId="1" applyNumberFormat="1" applyFont="1" applyFill="1" applyBorder="1" applyAlignment="1">
      <alignment horizontal="center" vertical="center" wrapText="1"/>
    </xf>
    <xf numFmtId="49" fontId="19" fillId="0" borderId="3" xfId="1" applyNumberFormat="1" applyFont="1" applyFill="1" applyBorder="1" applyAlignment="1">
      <alignment horizontal="center" vertical="center" wrapText="1"/>
    </xf>
    <xf numFmtId="4" fontId="14" fillId="0" borderId="2" xfId="1" applyNumberFormat="1" applyFont="1" applyFill="1" applyBorder="1" applyAlignment="1">
      <alignment vertical="center"/>
    </xf>
    <xf numFmtId="4" fontId="14" fillId="0" borderId="2" xfId="1" applyNumberFormat="1" applyFont="1" applyFill="1" applyBorder="1" applyAlignment="1">
      <alignment vertical="center" wrapText="1"/>
    </xf>
    <xf numFmtId="4" fontId="14" fillId="0" borderId="3" xfId="1" applyNumberFormat="1" applyFont="1" applyFill="1" applyBorder="1" applyAlignment="1">
      <alignment vertical="center" wrapText="1"/>
    </xf>
    <xf numFmtId="4" fontId="14" fillId="0" borderId="0" xfId="1" applyNumberFormat="1" applyFont="1" applyFill="1" applyAlignment="1">
      <alignment vertical="center"/>
    </xf>
    <xf numFmtId="4" fontId="19" fillId="0" borderId="2" xfId="1" applyNumberFormat="1" applyFont="1" applyFill="1" applyBorder="1" applyAlignment="1">
      <alignment vertical="center"/>
    </xf>
    <xf numFmtId="4" fontId="17" fillId="0" borderId="2" xfId="1" applyNumberFormat="1" applyFont="1" applyFill="1" applyBorder="1" applyAlignment="1">
      <alignment vertical="center"/>
    </xf>
    <xf numFmtId="4" fontId="17" fillId="0" borderId="3" xfId="1" applyNumberFormat="1" applyFont="1" applyFill="1" applyBorder="1" applyAlignment="1">
      <alignment vertical="center"/>
    </xf>
    <xf numFmtId="4" fontId="16" fillId="0" borderId="0" xfId="1" applyNumberFormat="1" applyFont="1" applyFill="1"/>
    <xf numFmtId="4" fontId="19" fillId="0" borderId="6" xfId="1" applyNumberFormat="1" applyFont="1" applyFill="1" applyBorder="1" applyAlignment="1">
      <alignment vertical="center"/>
    </xf>
    <xf numFmtId="4" fontId="17" fillId="0" borderId="6" xfId="1" applyNumberFormat="1" applyFont="1" applyFill="1" applyBorder="1" applyAlignment="1">
      <alignment vertical="center"/>
    </xf>
    <xf numFmtId="4" fontId="17" fillId="0" borderId="8" xfId="1" applyNumberFormat="1" applyFont="1" applyFill="1" applyBorder="1" applyAlignment="1">
      <alignment vertical="center"/>
    </xf>
    <xf numFmtId="167" fontId="13" fillId="0" borderId="6" xfId="1" applyNumberFormat="1" applyFont="1" applyFill="1" applyBorder="1" applyAlignment="1">
      <alignment vertical="center"/>
    </xf>
    <xf numFmtId="167" fontId="13" fillId="0" borderId="8" xfId="1" applyNumberFormat="1" applyFont="1" applyFill="1" applyBorder="1" applyAlignment="1">
      <alignment vertical="center"/>
    </xf>
    <xf numFmtId="4" fontId="22" fillId="0" borderId="2" xfId="1" applyNumberFormat="1" applyFont="1" applyFill="1" applyBorder="1" applyAlignment="1">
      <alignment vertical="center"/>
    </xf>
    <xf numFmtId="167" fontId="13" fillId="0" borderId="2" xfId="1" applyNumberFormat="1" applyFont="1" applyFill="1" applyBorder="1" applyAlignment="1">
      <alignment vertical="center"/>
    </xf>
    <xf numFmtId="167" fontId="13" fillId="0" borderId="3" xfId="1" applyNumberFormat="1" applyFont="1" applyFill="1" applyBorder="1" applyAlignment="1">
      <alignment vertical="center"/>
    </xf>
    <xf numFmtId="4" fontId="19" fillId="0" borderId="7" xfId="1" applyNumberFormat="1" applyFont="1" applyFill="1" applyBorder="1" applyAlignment="1">
      <alignment vertical="center"/>
    </xf>
    <xf numFmtId="167" fontId="13" fillId="0" borderId="7" xfId="1" applyNumberFormat="1" applyFont="1" applyFill="1" applyBorder="1" applyAlignment="1">
      <alignment vertical="center"/>
    </xf>
    <xf numFmtId="167" fontId="13" fillId="0" borderId="9" xfId="1" applyNumberFormat="1" applyFont="1" applyFill="1" applyBorder="1" applyAlignment="1">
      <alignment vertical="center"/>
    </xf>
    <xf numFmtId="0" fontId="24" fillId="0" borderId="0" xfId="1" applyFont="1" applyFill="1"/>
    <xf numFmtId="4" fontId="14" fillId="0" borderId="3" xfId="1" applyNumberFormat="1" applyFont="1" applyFill="1" applyBorder="1" applyAlignment="1">
      <alignment vertical="center"/>
    </xf>
    <xf numFmtId="167" fontId="21" fillId="0" borderId="2" xfId="1" applyNumberFormat="1" applyFont="1" applyFill="1" applyBorder="1" applyAlignment="1">
      <alignment vertical="center"/>
    </xf>
    <xf numFmtId="4" fontId="21" fillId="0" borderId="2" xfId="1" applyNumberFormat="1" applyFont="1" applyFill="1" applyBorder="1" applyAlignment="1">
      <alignment vertical="center"/>
    </xf>
    <xf numFmtId="4" fontId="22" fillId="0" borderId="3" xfId="1" applyNumberFormat="1" applyFont="1" applyFill="1" applyBorder="1" applyAlignment="1">
      <alignment vertical="center"/>
    </xf>
    <xf numFmtId="2" fontId="17" fillId="0" borderId="2" xfId="1" applyNumberFormat="1" applyFont="1" applyFill="1" applyBorder="1" applyAlignment="1">
      <alignment vertical="center"/>
    </xf>
    <xf numFmtId="2" fontId="17" fillId="0" borderId="3" xfId="1" applyNumberFormat="1" applyFont="1" applyFill="1" applyBorder="1" applyAlignment="1">
      <alignment vertical="center"/>
    </xf>
    <xf numFmtId="4" fontId="17" fillId="0" borderId="0" xfId="1" applyNumberFormat="1" applyFont="1" applyFill="1" applyBorder="1" applyAlignment="1">
      <alignment vertical="center"/>
    </xf>
    <xf numFmtId="2" fontId="17" fillId="0" borderId="0" xfId="1" applyNumberFormat="1" applyFont="1" applyFill="1" applyBorder="1" applyAlignment="1">
      <alignment vertical="center"/>
    </xf>
    <xf numFmtId="4" fontId="14" fillId="0" borderId="0" xfId="1" applyNumberFormat="1" applyFont="1" applyFill="1" applyBorder="1" applyAlignment="1">
      <alignment vertical="center"/>
    </xf>
    <xf numFmtId="0" fontId="17" fillId="0" borderId="2" xfId="1" applyFont="1" applyFill="1" applyBorder="1" applyAlignment="1">
      <alignment vertical="center"/>
    </xf>
    <xf numFmtId="0" fontId="17" fillId="0" borderId="3" xfId="1" applyFont="1" applyFill="1" applyBorder="1" applyAlignment="1">
      <alignment vertical="center"/>
    </xf>
    <xf numFmtId="2" fontId="17" fillId="3" borderId="2" xfId="1" applyNumberFormat="1" applyFont="1" applyFill="1" applyBorder="1" applyAlignment="1">
      <alignment vertical="center"/>
    </xf>
    <xf numFmtId="4" fontId="17" fillId="3" borderId="2" xfId="1" applyNumberFormat="1" applyFont="1" applyFill="1" applyBorder="1" applyAlignment="1">
      <alignment vertical="center"/>
    </xf>
    <xf numFmtId="4" fontId="17" fillId="3" borderId="3" xfId="1" applyNumberFormat="1" applyFont="1" applyFill="1" applyBorder="1" applyAlignment="1">
      <alignment vertical="center"/>
    </xf>
    <xf numFmtId="4" fontId="14" fillId="3" borderId="2" xfId="1" applyNumberFormat="1" applyFont="1" applyFill="1" applyBorder="1" applyAlignment="1">
      <alignment vertical="center"/>
    </xf>
    <xf numFmtId="0" fontId="14" fillId="3" borderId="0" xfId="1" applyFont="1" applyFill="1" applyAlignment="1">
      <alignment vertical="center"/>
    </xf>
    <xf numFmtId="4" fontId="16" fillId="3" borderId="0" xfId="1" applyNumberFormat="1" applyFont="1" applyFill="1"/>
    <xf numFmtId="4" fontId="17" fillId="3" borderId="0" xfId="1" applyNumberFormat="1" applyFont="1" applyFill="1" applyBorder="1" applyAlignment="1">
      <alignment vertical="center"/>
    </xf>
    <xf numFmtId="2" fontId="17" fillId="3" borderId="0" xfId="1" applyNumberFormat="1" applyFont="1" applyFill="1" applyBorder="1" applyAlignment="1">
      <alignment vertical="center"/>
    </xf>
    <xf numFmtId="0" fontId="17" fillId="3" borderId="0" xfId="1" applyFont="1" applyFill="1" applyBorder="1" applyAlignment="1">
      <alignment vertical="center"/>
    </xf>
    <xf numFmtId="4" fontId="14" fillId="3" borderId="0" xfId="1" applyNumberFormat="1" applyFont="1" applyFill="1" applyBorder="1" applyAlignment="1">
      <alignment vertical="center"/>
    </xf>
    <xf numFmtId="4" fontId="21" fillId="0" borderId="3" xfId="1" applyNumberFormat="1" applyFont="1" applyFill="1" applyBorder="1" applyAlignment="1">
      <alignment vertical="center"/>
    </xf>
    <xf numFmtId="2" fontId="21" fillId="0" borderId="2" xfId="1" applyNumberFormat="1" applyFont="1" applyFill="1" applyBorder="1" applyAlignment="1">
      <alignment vertical="center"/>
    </xf>
    <xf numFmtId="2" fontId="21" fillId="0" borderId="3" xfId="1" applyNumberFormat="1" applyFont="1" applyFill="1" applyBorder="1" applyAlignment="1">
      <alignment vertical="center"/>
    </xf>
    <xf numFmtId="2" fontId="19" fillId="0" borderId="2" xfId="1" applyNumberFormat="1" applyFont="1" applyFill="1" applyBorder="1" applyAlignment="1">
      <alignment vertical="center"/>
    </xf>
    <xf numFmtId="2" fontId="17" fillId="0" borderId="7" xfId="1" applyNumberFormat="1" applyFont="1" applyFill="1" applyBorder="1" applyAlignment="1">
      <alignment vertical="center"/>
    </xf>
    <xf numFmtId="167" fontId="17" fillId="0" borderId="2" xfId="1" applyNumberFormat="1" applyFont="1" applyFill="1" applyBorder="1" applyAlignment="1">
      <alignment vertical="center"/>
    </xf>
    <xf numFmtId="167" fontId="17" fillId="0" borderId="3" xfId="1" applyNumberFormat="1" applyFont="1" applyFill="1" applyBorder="1" applyAlignment="1">
      <alignment vertical="center"/>
    </xf>
    <xf numFmtId="166" fontId="14" fillId="4" borderId="2" xfId="1" applyNumberFormat="1" applyFont="1" applyFill="1" applyBorder="1" applyAlignment="1">
      <alignment horizontal="center" vertical="center" wrapText="1"/>
    </xf>
    <xf numFmtId="166" fontId="14" fillId="4" borderId="3" xfId="1" applyNumberFormat="1" applyFont="1" applyFill="1" applyBorder="1" applyAlignment="1">
      <alignment horizontal="center" vertical="center" wrapText="1"/>
    </xf>
    <xf numFmtId="166" fontId="14" fillId="4" borderId="0" xfId="1" applyNumberFormat="1" applyFont="1" applyFill="1" applyBorder="1" applyAlignment="1">
      <alignment horizontal="center" vertical="center" wrapText="1"/>
    </xf>
    <xf numFmtId="166" fontId="21" fillId="5" borderId="2" xfId="1" applyNumberFormat="1" applyFont="1" applyFill="1" applyBorder="1" applyAlignment="1">
      <alignment horizontal="center" vertical="center"/>
    </xf>
    <xf numFmtId="4" fontId="13" fillId="0" borderId="0" xfId="1" applyNumberFormat="1" applyFont="1" applyFill="1" applyAlignment="1">
      <alignment vertical="center"/>
    </xf>
    <xf numFmtId="166" fontId="17" fillId="4" borderId="2" xfId="1" applyNumberFormat="1" applyFont="1" applyFill="1" applyBorder="1" applyAlignment="1">
      <alignment horizontal="center" vertical="center"/>
    </xf>
    <xf numFmtId="166" fontId="13" fillId="0" borderId="0" xfId="1" applyNumberFormat="1" applyFont="1" applyFill="1" applyAlignment="1">
      <alignment vertical="center"/>
    </xf>
    <xf numFmtId="166" fontId="21" fillId="4" borderId="2" xfId="1" applyNumberFormat="1" applyFont="1" applyFill="1" applyBorder="1" applyAlignment="1">
      <alignment horizontal="center" vertical="center"/>
    </xf>
    <xf numFmtId="166" fontId="21" fillId="3" borderId="2" xfId="1" applyNumberFormat="1" applyFont="1" applyFill="1" applyBorder="1" applyAlignment="1">
      <alignment horizontal="center" vertical="center"/>
    </xf>
    <xf numFmtId="166" fontId="14" fillId="3" borderId="2" xfId="1" applyNumberFormat="1" applyFont="1" applyFill="1" applyBorder="1" applyAlignment="1">
      <alignment horizontal="center" vertical="center"/>
    </xf>
    <xf numFmtId="166" fontId="14" fillId="3" borderId="2" xfId="1" applyNumberFormat="1" applyFont="1" applyFill="1" applyBorder="1" applyAlignment="1">
      <alignment horizontal="center" vertical="center" wrapText="1"/>
    </xf>
    <xf numFmtId="166" fontId="17" fillId="3" borderId="2" xfId="1" applyNumberFormat="1" applyFont="1" applyFill="1" applyBorder="1" applyAlignment="1">
      <alignment horizontal="center" vertical="center"/>
    </xf>
    <xf numFmtId="0" fontId="14" fillId="3" borderId="2" xfId="1" applyFont="1" applyFill="1" applyBorder="1" applyAlignment="1">
      <alignment horizontal="left" vertical="center" wrapText="1"/>
    </xf>
    <xf numFmtId="0" fontId="14" fillId="3" borderId="2" xfId="1" applyFont="1" applyFill="1" applyBorder="1" applyAlignment="1">
      <alignment horizontal="right" vertical="center" wrapText="1"/>
    </xf>
    <xf numFmtId="0" fontId="21" fillId="3" borderId="2" xfId="1" applyFont="1" applyFill="1" applyBorder="1" applyAlignment="1">
      <alignment horizontal="left" vertical="center" wrapText="1"/>
    </xf>
    <xf numFmtId="0" fontId="21" fillId="3" borderId="2" xfId="1" applyFont="1" applyFill="1" applyBorder="1" applyAlignment="1">
      <alignment horizontal="left" vertical="center"/>
    </xf>
    <xf numFmtId="0" fontId="14" fillId="3" borderId="2" xfId="1" applyFont="1" applyFill="1" applyBorder="1" applyAlignment="1">
      <alignment vertical="center" wrapText="1"/>
    </xf>
    <xf numFmtId="0" fontId="21" fillId="3" borderId="2" xfId="1" applyFont="1" applyFill="1" applyBorder="1"/>
    <xf numFmtId="49" fontId="21" fillId="3" borderId="2" xfId="1" applyNumberFormat="1" applyFont="1" applyFill="1" applyBorder="1" applyAlignment="1">
      <alignment horizontal="center" vertical="center" wrapText="1"/>
    </xf>
    <xf numFmtId="166" fontId="21" fillId="3" borderId="2" xfId="1" applyNumberFormat="1" applyFont="1" applyFill="1" applyBorder="1" applyAlignment="1">
      <alignment horizontal="center" vertical="center" wrapText="1"/>
    </xf>
    <xf numFmtId="0" fontId="13" fillId="0" borderId="0" xfId="821" applyFont="1"/>
    <xf numFmtId="0" fontId="13" fillId="0" borderId="0" xfId="821" applyFont="1" applyAlignment="1">
      <alignment horizontal="left" vertical="center"/>
    </xf>
    <xf numFmtId="0" fontId="13" fillId="0" borderId="0" xfId="821" applyFont="1" applyAlignment="1">
      <alignment horizontal="justify"/>
    </xf>
    <xf numFmtId="0" fontId="13" fillId="3" borderId="0" xfId="821" applyFont="1" applyFill="1" applyAlignment="1">
      <alignment horizontal="right"/>
    </xf>
    <xf numFmtId="0" fontId="14" fillId="0" borderId="0" xfId="904" applyFont="1" applyFill="1" applyAlignment="1">
      <alignment horizontal="center" vertical="center" wrapText="1"/>
    </xf>
    <xf numFmtId="0" fontId="14" fillId="0" borderId="0" xfId="904" applyFont="1" applyFill="1" applyAlignment="1">
      <alignment horizontal="left" vertical="center" wrapText="1"/>
    </xf>
    <xf numFmtId="49" fontId="13" fillId="0" borderId="2" xfId="1" applyNumberFormat="1" applyFont="1" applyFill="1" applyBorder="1" applyAlignment="1">
      <alignment horizontal="center" vertical="center" wrapText="1"/>
    </xf>
    <xf numFmtId="0" fontId="13" fillId="0" borderId="2" xfId="1" applyFont="1" applyFill="1" applyBorder="1" applyAlignment="1">
      <alignment horizontal="center" vertical="center" wrapText="1"/>
    </xf>
    <xf numFmtId="2" fontId="13" fillId="0" borderId="2" xfId="1" applyNumberFormat="1" applyFont="1" applyFill="1" applyBorder="1" applyAlignment="1">
      <alignment horizontal="center" vertical="center" wrapText="1"/>
    </xf>
    <xf numFmtId="167" fontId="13" fillId="0" borderId="2" xfId="1" applyNumberFormat="1" applyFont="1" applyFill="1" applyBorder="1" applyAlignment="1">
      <alignment horizontal="center" vertical="center" wrapText="1"/>
    </xf>
    <xf numFmtId="0" fontId="13" fillId="0" borderId="0" xfId="821" applyFont="1" applyAlignment="1">
      <alignment horizontal="center"/>
    </xf>
    <xf numFmtId="0" fontId="80" fillId="0" borderId="2" xfId="821" applyFont="1" applyBorder="1" applyAlignment="1">
      <alignment horizontal="center" vertical="center" wrapText="1"/>
    </xf>
    <xf numFmtId="1" fontId="80" fillId="0" borderId="2" xfId="821" applyNumberFormat="1" applyFont="1" applyBorder="1" applyAlignment="1">
      <alignment horizontal="center" vertical="center" wrapText="1"/>
    </xf>
    <xf numFmtId="0" fontId="13" fillId="0" borderId="2" xfId="821" applyFont="1" applyFill="1" applyBorder="1" applyAlignment="1">
      <alignment horizontal="center" vertical="center" wrapText="1"/>
    </xf>
    <xf numFmtId="0" fontId="13" fillId="0" borderId="0" xfId="821" applyFont="1" applyAlignment="1">
      <alignment horizontal="center" vertical="center"/>
    </xf>
    <xf numFmtId="49" fontId="81" fillId="3" borderId="2" xfId="821" applyNumberFormat="1" applyFont="1" applyFill="1" applyBorder="1" applyAlignment="1">
      <alignment horizontal="center" vertical="center" wrapText="1"/>
    </xf>
    <xf numFmtId="0" fontId="81" fillId="3" borderId="2" xfId="904" applyNumberFormat="1" applyFont="1" applyFill="1" applyBorder="1" applyAlignment="1" applyProtection="1">
      <alignment horizontal="left" vertical="center" wrapText="1"/>
      <protection locked="0"/>
    </xf>
    <xf numFmtId="167" fontId="81" fillId="3" borderId="2" xfId="821" applyNumberFormat="1" applyFont="1" applyFill="1" applyBorder="1" applyAlignment="1">
      <alignment horizontal="center" vertical="center" wrapText="1"/>
    </xf>
    <xf numFmtId="167" fontId="80" fillId="3" borderId="2" xfId="821" applyNumberFormat="1" applyFont="1" applyFill="1" applyBorder="1" applyAlignment="1">
      <alignment vertical="top" wrapText="1"/>
    </xf>
    <xf numFmtId="166" fontId="81" fillId="3" borderId="2" xfId="821" applyNumberFormat="1" applyFont="1" applyFill="1" applyBorder="1" applyAlignment="1">
      <alignment horizontal="center" vertical="center" wrapText="1"/>
    </xf>
    <xf numFmtId="0" fontId="14" fillId="3" borderId="2" xfId="821" applyFont="1" applyFill="1" applyBorder="1" applyAlignment="1">
      <alignment horizontal="left" vertical="center" wrapText="1"/>
    </xf>
    <xf numFmtId="0" fontId="17" fillId="0" borderId="0" xfId="821" applyFont="1"/>
    <xf numFmtId="0" fontId="80" fillId="3" borderId="2" xfId="904" applyNumberFormat="1" applyFont="1" applyFill="1" applyBorder="1" applyAlignment="1" applyProtection="1">
      <alignment horizontal="left" vertical="center" wrapText="1"/>
      <protection locked="0"/>
    </xf>
    <xf numFmtId="0" fontId="80" fillId="3" borderId="2" xfId="821" applyFont="1" applyFill="1" applyBorder="1" applyAlignment="1">
      <alignment horizontal="left" vertical="center" wrapText="1"/>
    </xf>
    <xf numFmtId="166" fontId="13" fillId="3" borderId="2" xfId="1" applyNumberFormat="1" applyFont="1" applyFill="1" applyBorder="1" applyAlignment="1">
      <alignment horizontal="center" vertical="center" wrapText="1"/>
    </xf>
    <xf numFmtId="166" fontId="80" fillId="3" borderId="2" xfId="821" applyNumberFormat="1" applyFont="1" applyFill="1" applyBorder="1" applyAlignment="1">
      <alignment horizontal="center" vertical="center" wrapText="1"/>
    </xf>
    <xf numFmtId="167" fontId="82" fillId="3" borderId="2" xfId="821" applyNumberFormat="1" applyFont="1" applyFill="1" applyBorder="1" applyAlignment="1">
      <alignment horizontal="center" vertical="center" wrapText="1"/>
    </xf>
    <xf numFmtId="166" fontId="82" fillId="3" borderId="2" xfId="821" applyNumberFormat="1" applyFont="1" applyFill="1" applyBorder="1" applyAlignment="1">
      <alignment horizontal="center" vertical="center" wrapText="1"/>
    </xf>
    <xf numFmtId="0" fontId="13" fillId="3" borderId="2" xfId="821" applyFont="1" applyFill="1" applyBorder="1" applyAlignment="1">
      <alignment horizontal="left" vertical="center" wrapText="1"/>
    </xf>
    <xf numFmtId="0" fontId="13" fillId="3" borderId="2" xfId="821" applyFont="1" applyFill="1" applyBorder="1" applyAlignment="1">
      <alignment horizontal="justify" vertical="center" wrapText="1"/>
    </xf>
    <xf numFmtId="0" fontId="83" fillId="3" borderId="2" xfId="904" applyNumberFormat="1" applyFont="1" applyFill="1" applyBorder="1" applyAlignment="1" applyProtection="1">
      <alignment horizontal="left" vertical="center" wrapText="1"/>
      <protection locked="0"/>
    </xf>
    <xf numFmtId="0" fontId="17" fillId="3" borderId="2" xfId="1" applyFont="1" applyFill="1" applyBorder="1" applyAlignment="1">
      <alignment horizontal="left" vertical="center" wrapText="1"/>
    </xf>
    <xf numFmtId="166" fontId="17" fillId="3" borderId="2" xfId="1" applyNumberFormat="1" applyFont="1" applyFill="1" applyBorder="1" applyAlignment="1">
      <alignment horizontal="center" vertical="center" wrapText="1"/>
    </xf>
    <xf numFmtId="167" fontId="83" fillId="3" borderId="2" xfId="821" applyNumberFormat="1" applyFont="1" applyFill="1" applyBorder="1" applyAlignment="1">
      <alignment horizontal="center" vertical="center" wrapText="1"/>
    </xf>
    <xf numFmtId="166" fontId="17" fillId="3" borderId="2" xfId="1" applyNumberFormat="1" applyFont="1" applyFill="1" applyBorder="1" applyAlignment="1">
      <alignment vertical="center" wrapText="1"/>
    </xf>
    <xf numFmtId="166" fontId="83" fillId="3" borderId="2" xfId="821" applyNumberFormat="1" applyFont="1" applyFill="1" applyBorder="1" applyAlignment="1">
      <alignment horizontal="center" vertical="center" wrapText="1"/>
    </xf>
    <xf numFmtId="0" fontId="13" fillId="3" borderId="2" xfId="1" applyFont="1" applyFill="1" applyBorder="1" applyAlignment="1">
      <alignment horizontal="left" vertical="center" wrapText="1"/>
    </xf>
    <xf numFmtId="166" fontId="13" fillId="3" borderId="2" xfId="1" applyNumberFormat="1" applyFont="1" applyFill="1" applyBorder="1" applyAlignment="1">
      <alignment horizontal="justify" vertical="top" wrapText="1"/>
    </xf>
    <xf numFmtId="166" fontId="13" fillId="3" borderId="2" xfId="1" applyNumberFormat="1" applyFont="1" applyFill="1" applyBorder="1" applyAlignment="1">
      <alignment vertical="center" wrapText="1"/>
    </xf>
    <xf numFmtId="166" fontId="80" fillId="3" borderId="2" xfId="821" applyNumberFormat="1" applyFont="1" applyFill="1" applyBorder="1" applyAlignment="1">
      <alignment horizontal="justify" vertical="top" wrapText="1"/>
    </xf>
    <xf numFmtId="0" fontId="14" fillId="3" borderId="2" xfId="821" applyFont="1" applyFill="1" applyBorder="1" applyAlignment="1">
      <alignment horizontal="justify" vertical="center" wrapText="1"/>
    </xf>
    <xf numFmtId="0" fontId="22" fillId="3" borderId="2" xfId="821" applyFont="1" applyFill="1" applyBorder="1" applyAlignment="1">
      <alignment horizontal="justify" vertical="center" wrapText="1"/>
    </xf>
    <xf numFmtId="0" fontId="17" fillId="3" borderId="2" xfId="821" applyFont="1" applyFill="1" applyBorder="1" applyAlignment="1">
      <alignment horizontal="left" vertical="center" wrapText="1"/>
    </xf>
    <xf numFmtId="167" fontId="80" fillId="3" borderId="2" xfId="821" applyNumberFormat="1" applyFont="1" applyFill="1" applyBorder="1" applyAlignment="1">
      <alignment horizontal="center" vertical="center" wrapText="1"/>
    </xf>
    <xf numFmtId="0" fontId="14" fillId="3" borderId="2" xfId="1" applyFont="1" applyFill="1" applyBorder="1" applyAlignment="1">
      <alignment horizontal="left" vertical="top" wrapText="1"/>
    </xf>
    <xf numFmtId="167" fontId="83" fillId="3" borderId="2" xfId="821" applyNumberFormat="1" applyFont="1" applyFill="1" applyBorder="1" applyAlignment="1">
      <alignment horizontal="justify" vertical="center" wrapText="1"/>
    </xf>
    <xf numFmtId="0" fontId="81" fillId="3" borderId="2" xfId="821" applyFont="1" applyFill="1" applyBorder="1" applyAlignment="1">
      <alignment vertical="center" wrapText="1"/>
    </xf>
    <xf numFmtId="167" fontId="81" fillId="3" borderId="2" xfId="821" applyNumberFormat="1" applyFont="1" applyFill="1" applyBorder="1" applyAlignment="1">
      <alignment horizontal="justify" vertical="center" wrapText="1"/>
    </xf>
    <xf numFmtId="0" fontId="14" fillId="3" borderId="2" xfId="821" applyFont="1" applyFill="1" applyBorder="1" applyAlignment="1">
      <alignment horizontal="justify" vertical="top" wrapText="1"/>
    </xf>
    <xf numFmtId="166" fontId="13" fillId="3" borderId="2" xfId="904" applyNumberFormat="1" applyFont="1" applyFill="1" applyBorder="1" applyAlignment="1">
      <alignment horizontal="center" vertical="center" wrapText="1"/>
    </xf>
    <xf numFmtId="167" fontId="80" fillId="3" borderId="2" xfId="821" applyNumberFormat="1" applyFont="1" applyFill="1" applyBorder="1" applyAlignment="1">
      <alignment horizontal="justify" vertical="center" wrapText="1"/>
    </xf>
    <xf numFmtId="0" fontId="13" fillId="3" borderId="2" xfId="821" applyFont="1" applyFill="1" applyBorder="1" applyAlignment="1">
      <alignment horizontal="left" vertical="top" wrapText="1"/>
    </xf>
    <xf numFmtId="0" fontId="13" fillId="3" borderId="2" xfId="821" applyFont="1" applyFill="1" applyBorder="1" applyAlignment="1">
      <alignment horizontal="justify" vertical="top"/>
    </xf>
    <xf numFmtId="0" fontId="13" fillId="3" borderId="2" xfId="821" applyFont="1" applyFill="1" applyBorder="1" applyAlignment="1">
      <alignment horizontal="justify" vertical="top" wrapText="1"/>
    </xf>
    <xf numFmtId="0" fontId="13" fillId="3" borderId="2" xfId="821" applyFont="1" applyFill="1" applyBorder="1" applyAlignment="1">
      <alignment vertical="center" wrapText="1"/>
    </xf>
    <xf numFmtId="0" fontId="14" fillId="3" borderId="2" xfId="1" applyFont="1" applyFill="1" applyBorder="1" applyAlignment="1">
      <alignment horizontal="justify" vertical="center" wrapText="1"/>
    </xf>
    <xf numFmtId="0" fontId="13" fillId="3" borderId="2" xfId="1" applyFont="1" applyFill="1" applyBorder="1" applyAlignment="1">
      <alignment horizontal="justify" vertical="center" wrapText="1"/>
    </xf>
    <xf numFmtId="0" fontId="13" fillId="3" borderId="2" xfId="1" applyFont="1" applyFill="1" applyBorder="1" applyAlignment="1">
      <alignment vertical="center" wrapText="1"/>
    </xf>
    <xf numFmtId="49" fontId="80" fillId="3" borderId="2" xfId="821" applyNumberFormat="1" applyFont="1" applyFill="1" applyBorder="1" applyAlignment="1">
      <alignment vertical="center" wrapText="1"/>
    </xf>
    <xf numFmtId="0" fontId="13" fillId="3" borderId="2" xfId="821" applyFont="1" applyFill="1" applyBorder="1" applyAlignment="1">
      <alignment vertical="top" wrapText="1"/>
    </xf>
    <xf numFmtId="0" fontId="14" fillId="3" borderId="2" xfId="1" applyFont="1" applyFill="1" applyBorder="1" applyAlignment="1">
      <alignment horizontal="justify" vertical="top" wrapText="1"/>
    </xf>
    <xf numFmtId="167" fontId="81" fillId="3" borderId="2" xfId="821" applyNumberFormat="1" applyFont="1" applyFill="1" applyBorder="1" applyAlignment="1">
      <alignment vertical="center" wrapText="1"/>
    </xf>
    <xf numFmtId="0" fontId="84" fillId="3" borderId="2" xfId="1" applyFont="1" applyFill="1" applyBorder="1" applyAlignment="1">
      <alignment vertical="center" wrapText="1"/>
    </xf>
    <xf numFmtId="0" fontId="84" fillId="3" borderId="2" xfId="1" applyFont="1" applyFill="1" applyBorder="1" applyAlignment="1">
      <alignment vertical="top" wrapText="1"/>
    </xf>
    <xf numFmtId="0" fontId="85" fillId="0" borderId="0" xfId="1" applyFont="1"/>
    <xf numFmtId="167" fontId="84" fillId="3" borderId="2" xfId="1" applyNumberFormat="1" applyFont="1" applyFill="1" applyBorder="1" applyAlignment="1">
      <alignment horizontal="center" vertical="center" wrapText="1"/>
    </xf>
    <xf numFmtId="0" fontId="84" fillId="3" borderId="2" xfId="1" applyFont="1" applyFill="1" applyBorder="1" applyAlignment="1">
      <alignment horizontal="left"/>
    </xf>
    <xf numFmtId="0" fontId="86" fillId="0" borderId="0" xfId="1" applyFont="1"/>
    <xf numFmtId="49" fontId="87" fillId="3" borderId="2" xfId="1" applyNumberFormat="1" applyFont="1" applyFill="1" applyBorder="1" applyAlignment="1">
      <alignment horizontal="center" vertical="center" wrapText="1"/>
    </xf>
    <xf numFmtId="0" fontId="87" fillId="3" borderId="2" xfId="1" applyFont="1" applyFill="1" applyBorder="1" applyAlignment="1">
      <alignment vertical="center" wrapText="1"/>
    </xf>
    <xf numFmtId="167" fontId="87" fillId="3" borderId="2" xfId="1" applyNumberFormat="1" applyFont="1" applyFill="1" applyBorder="1" applyAlignment="1">
      <alignment horizontal="center" vertical="center" wrapText="1"/>
    </xf>
    <xf numFmtId="0" fontId="87" fillId="3" borderId="2" xfId="1" applyFont="1" applyFill="1" applyBorder="1" applyAlignment="1">
      <alignment horizontal="justify" vertical="top" wrapText="1"/>
    </xf>
    <xf numFmtId="0" fontId="85" fillId="3" borderId="2" xfId="1" applyFont="1" applyFill="1" applyBorder="1" applyAlignment="1">
      <alignment vertical="center" wrapText="1"/>
    </xf>
    <xf numFmtId="167" fontId="14" fillId="3" borderId="2" xfId="1" applyNumberFormat="1" applyFont="1" applyFill="1" applyBorder="1" applyAlignment="1">
      <alignment horizontal="center" vertical="center" wrapText="1"/>
    </xf>
    <xf numFmtId="0" fontId="87" fillId="3" borderId="2" xfId="1" applyFont="1" applyFill="1" applyBorder="1" applyAlignment="1">
      <alignment horizontal="center" vertical="center" wrapText="1"/>
    </xf>
    <xf numFmtId="0" fontId="13" fillId="3" borderId="2" xfId="1" applyFont="1" applyFill="1" applyBorder="1" applyAlignment="1">
      <alignment horizontal="justify" vertical="top" wrapText="1"/>
    </xf>
    <xf numFmtId="166" fontId="14" fillId="3" borderId="2" xfId="821" applyNumberFormat="1" applyFont="1" applyFill="1" applyBorder="1" applyAlignment="1">
      <alignment horizontal="center" vertical="center"/>
    </xf>
    <xf numFmtId="0" fontId="14" fillId="3" borderId="2" xfId="821" applyFont="1" applyFill="1" applyBorder="1" applyAlignment="1">
      <alignment horizontal="justify"/>
    </xf>
    <xf numFmtId="0" fontId="14" fillId="3" borderId="2" xfId="821" applyFont="1" applyFill="1" applyBorder="1" applyAlignment="1">
      <alignment horizontal="left"/>
    </xf>
    <xf numFmtId="0" fontId="84" fillId="3" borderId="2" xfId="1" applyFont="1" applyFill="1" applyBorder="1" applyAlignment="1">
      <alignment horizontal="left" vertical="top" wrapText="1"/>
    </xf>
    <xf numFmtId="0" fontId="13" fillId="0" borderId="0" xfId="821" applyFont="1" applyAlignment="1">
      <alignment horizontal="left"/>
    </xf>
    <xf numFmtId="49" fontId="22" fillId="0" borderId="0" xfId="1" applyNumberFormat="1" applyFont="1" applyFill="1" applyAlignment="1">
      <alignment horizontal="center" vertical="center" wrapText="1"/>
    </xf>
    <xf numFmtId="0" fontId="22" fillId="0" borderId="0" xfId="1" applyFont="1" applyFill="1" applyAlignment="1">
      <alignment horizontal="left" wrapText="1"/>
    </xf>
    <xf numFmtId="0" fontId="22" fillId="0" borderId="0" xfId="1" applyFont="1" applyFill="1" applyAlignment="1">
      <alignment horizontal="left" vertical="center" wrapText="1"/>
    </xf>
    <xf numFmtId="2" fontId="22" fillId="3" borderId="0" xfId="1" applyNumberFormat="1" applyFont="1" applyFill="1" applyAlignment="1">
      <alignment wrapText="1"/>
    </xf>
    <xf numFmtId="0" fontId="88" fillId="3" borderId="0" xfId="1" applyFont="1" applyFill="1" applyAlignment="1">
      <alignment wrapText="1"/>
    </xf>
    <xf numFmtId="0" fontId="88" fillId="3" borderId="0" xfId="1" applyFont="1" applyFill="1" applyAlignment="1">
      <alignment horizontal="justify" wrapText="1"/>
    </xf>
    <xf numFmtId="0" fontId="88" fillId="3" borderId="0" xfId="1" applyFont="1" applyFill="1" applyAlignment="1">
      <alignment horizontal="center" vertical="center" wrapText="1"/>
    </xf>
    <xf numFmtId="0" fontId="22" fillId="3" borderId="0" xfId="1" applyFont="1" applyFill="1" applyAlignment="1">
      <alignment horizontal="right" vertical="center" wrapText="1"/>
    </xf>
    <xf numFmtId="0" fontId="22" fillId="0" borderId="0" xfId="1" applyFont="1" applyFill="1" applyAlignment="1">
      <alignment wrapText="1"/>
    </xf>
    <xf numFmtId="0" fontId="22" fillId="0" borderId="0" xfId="1" applyFont="1" applyFill="1" applyAlignment="1">
      <alignment vertical="center" wrapText="1"/>
    </xf>
    <xf numFmtId="0" fontId="22" fillId="0" borderId="0" xfId="821" applyFont="1" applyAlignment="1">
      <alignment vertical="center"/>
    </xf>
    <xf numFmtId="0" fontId="17" fillId="3" borderId="0" xfId="904" applyFont="1" applyFill="1" applyAlignment="1">
      <alignment horizontal="center" vertical="center" wrapText="1"/>
    </xf>
    <xf numFmtId="0" fontId="22" fillId="3" borderId="0" xfId="821" applyFont="1" applyFill="1" applyAlignment="1">
      <alignment vertical="center"/>
    </xf>
    <xf numFmtId="49" fontId="22" fillId="3" borderId="2" xfId="1" applyNumberFormat="1" applyFont="1" applyFill="1" applyBorder="1" applyAlignment="1">
      <alignment horizontal="center" vertical="center" wrapText="1"/>
    </xf>
    <xf numFmtId="0" fontId="22" fillId="3" borderId="2" xfId="1" applyFont="1" applyFill="1" applyBorder="1" applyAlignment="1">
      <alignment horizontal="center" vertical="center" wrapText="1"/>
    </xf>
    <xf numFmtId="2" fontId="22" fillId="3" borderId="2" xfId="1" applyNumberFormat="1" applyFont="1" applyFill="1" applyBorder="1" applyAlignment="1">
      <alignment horizontal="center" vertical="center" wrapText="1"/>
    </xf>
    <xf numFmtId="167" fontId="22" fillId="3" borderId="2" xfId="1" applyNumberFormat="1" applyFont="1" applyFill="1" applyBorder="1" applyAlignment="1">
      <alignment horizontal="center" vertical="center" wrapText="1"/>
    </xf>
    <xf numFmtId="0" fontId="22" fillId="0" borderId="0" xfId="821" applyFont="1" applyAlignment="1">
      <alignment horizontal="center"/>
    </xf>
    <xf numFmtId="1" fontId="22" fillId="3" borderId="2" xfId="1" applyNumberFormat="1" applyFont="1" applyFill="1" applyBorder="1" applyAlignment="1">
      <alignment horizontal="center" vertical="center" wrapText="1"/>
    </xf>
    <xf numFmtId="0" fontId="22" fillId="0" borderId="0" xfId="1" applyFont="1" applyFill="1" applyAlignment="1">
      <alignment horizontal="center" vertical="center" wrapText="1"/>
    </xf>
    <xf numFmtId="0" fontId="85" fillId="3" borderId="2" xfId="1" applyFont="1" applyFill="1" applyBorder="1" applyAlignment="1">
      <alignment horizontal="justify" vertical="center" wrapText="1"/>
    </xf>
    <xf numFmtId="0" fontId="86" fillId="3" borderId="2" xfId="1" applyFont="1" applyFill="1" applyBorder="1" applyAlignment="1">
      <alignment vertical="center" wrapText="1"/>
    </xf>
    <xf numFmtId="0" fontId="86" fillId="3" borderId="0" xfId="1" applyFont="1" applyFill="1"/>
    <xf numFmtId="0" fontId="85" fillId="3" borderId="2" xfId="1" applyFont="1" applyFill="1" applyBorder="1" applyAlignment="1">
      <alignment vertical="center"/>
    </xf>
    <xf numFmtId="167" fontId="85" fillId="3" borderId="2" xfId="1" applyNumberFormat="1" applyFont="1" applyFill="1" applyBorder="1" applyAlignment="1">
      <alignment horizontal="center" vertical="center"/>
    </xf>
    <xf numFmtId="166" fontId="85" fillId="3" borderId="2" xfId="1" applyNumberFormat="1" applyFont="1" applyFill="1" applyBorder="1" applyAlignment="1">
      <alignment horizontal="center" vertical="center" wrapText="1"/>
    </xf>
    <xf numFmtId="167" fontId="85" fillId="3" borderId="2" xfId="1" applyNumberFormat="1" applyFont="1" applyFill="1" applyBorder="1" applyAlignment="1">
      <alignment horizontal="justify" vertical="center" wrapText="1"/>
    </xf>
    <xf numFmtId="166" fontId="86" fillId="3" borderId="2" xfId="1" applyNumberFormat="1" applyFont="1" applyFill="1" applyBorder="1" applyAlignment="1">
      <alignment horizontal="center" vertical="center" wrapText="1"/>
    </xf>
    <xf numFmtId="167" fontId="86" fillId="3" borderId="2" xfId="1" applyNumberFormat="1" applyFont="1" applyFill="1" applyBorder="1" applyAlignment="1">
      <alignment horizontal="justify" vertical="top" wrapText="1"/>
    </xf>
    <xf numFmtId="167" fontId="85" fillId="3" borderId="2" xfId="1" applyNumberFormat="1" applyFont="1" applyFill="1" applyBorder="1" applyAlignment="1">
      <alignment vertical="center"/>
    </xf>
    <xf numFmtId="166" fontId="85" fillId="3" borderId="2" xfId="1" applyNumberFormat="1" applyFont="1" applyFill="1" applyBorder="1" applyAlignment="1">
      <alignment horizontal="center" vertical="center"/>
    </xf>
    <xf numFmtId="167" fontId="85" fillId="3" borderId="2" xfId="1" applyNumberFormat="1" applyFont="1" applyFill="1" applyBorder="1" applyAlignment="1">
      <alignment horizontal="justify"/>
    </xf>
    <xf numFmtId="167" fontId="86" fillId="3" borderId="2" xfId="1" applyNumberFormat="1" applyFont="1" applyFill="1" applyBorder="1" applyAlignment="1">
      <alignment horizontal="justify" vertical="top"/>
    </xf>
    <xf numFmtId="0" fontId="88" fillId="3" borderId="0" xfId="1" applyFont="1" applyFill="1" applyAlignment="1">
      <alignment horizontal="justify" vertical="center" wrapText="1"/>
    </xf>
    <xf numFmtId="0" fontId="86" fillId="3" borderId="6" xfId="974" applyNumberFormat="1" applyFont="1" applyFill="1" applyBorder="1" applyAlignment="1">
      <alignment horizontal="center" vertical="center" wrapText="1"/>
    </xf>
    <xf numFmtId="166" fontId="24" fillId="3" borderId="2" xfId="1" applyNumberFormat="1" applyFont="1" applyFill="1" applyBorder="1" applyAlignment="1">
      <alignment horizontal="center" vertical="center" wrapText="1"/>
    </xf>
    <xf numFmtId="166" fontId="86" fillId="3" borderId="2" xfId="1" applyNumberFormat="1" applyFont="1" applyFill="1" applyBorder="1" applyAlignment="1">
      <alignment horizontal="center" vertical="center"/>
    </xf>
    <xf numFmtId="0" fontId="85" fillId="3" borderId="2" xfId="1" applyFont="1" applyFill="1" applyBorder="1" applyAlignment="1">
      <alignment horizontal="left" vertical="top" wrapText="1"/>
    </xf>
    <xf numFmtId="166" fontId="91" fillId="3" borderId="2" xfId="1" applyNumberFormat="1" applyFont="1" applyFill="1" applyBorder="1" applyAlignment="1">
      <alignment horizontal="center" vertical="center" wrapText="1"/>
    </xf>
    <xf numFmtId="166" fontId="85" fillId="3" borderId="2" xfId="1" applyNumberFormat="1" applyFont="1" applyFill="1" applyBorder="1" applyAlignment="1">
      <alignment vertical="center"/>
    </xf>
    <xf numFmtId="0" fontId="13" fillId="0" borderId="0" xfId="1" applyFont="1" applyAlignment="1">
      <alignment horizontal="center" vertical="center"/>
    </xf>
    <xf numFmtId="0" fontId="13" fillId="0" borderId="0" xfId="1" applyFont="1"/>
    <xf numFmtId="0" fontId="13" fillId="0" borderId="0" xfId="1" applyFont="1" applyAlignment="1">
      <alignment horizontal="justify"/>
    </xf>
    <xf numFmtId="0" fontId="13" fillId="0" borderId="0" xfId="1" applyFont="1" applyAlignment="1">
      <alignment horizontal="right"/>
    </xf>
    <xf numFmtId="49" fontId="22" fillId="0" borderId="2" xfId="1" applyNumberFormat="1" applyFont="1" applyBorder="1" applyAlignment="1">
      <alignment horizontal="center" vertical="center" wrapText="1"/>
    </xf>
    <xf numFmtId="0" fontId="22" fillId="0" borderId="2" xfId="1" applyFont="1" applyBorder="1" applyAlignment="1">
      <alignment horizontal="center" vertical="center" wrapText="1"/>
    </xf>
    <xf numFmtId="2" fontId="22" fillId="0" borderId="2" xfId="1" applyNumberFormat="1" applyFont="1" applyBorder="1" applyAlignment="1">
      <alignment horizontal="center" vertical="center" wrapText="1"/>
    </xf>
    <xf numFmtId="167" fontId="22" fillId="0" borderId="2" xfId="1" applyNumberFormat="1" applyFont="1" applyBorder="1" applyAlignment="1">
      <alignment horizontal="center" vertical="center" wrapText="1"/>
    </xf>
    <xf numFmtId="0" fontId="13" fillId="0" borderId="2" xfId="1" applyFont="1" applyBorder="1" applyAlignment="1">
      <alignment horizontal="center" vertical="center" wrapText="1"/>
    </xf>
    <xf numFmtId="0" fontId="13" fillId="0" borderId="0" xfId="1" applyFont="1" applyAlignment="1">
      <alignment horizontal="center"/>
    </xf>
    <xf numFmtId="49" fontId="83" fillId="0" borderId="2" xfId="1" applyNumberFormat="1" applyFont="1" applyBorder="1" applyAlignment="1">
      <alignment horizontal="center" vertical="top" wrapText="1"/>
    </xf>
    <xf numFmtId="0" fontId="17" fillId="0" borderId="2" xfId="1" applyFont="1" applyBorder="1" applyAlignment="1">
      <alignment vertical="top" wrapText="1"/>
    </xf>
    <xf numFmtId="0" fontId="82" fillId="28" borderId="2" xfId="1" applyFont="1" applyFill="1" applyBorder="1" applyAlignment="1">
      <alignment horizontal="left" vertical="top" wrapText="1"/>
    </xf>
    <xf numFmtId="167" fontId="17" fillId="0" borderId="2" xfId="1" applyNumberFormat="1" applyFont="1" applyBorder="1" applyAlignment="1">
      <alignment horizontal="center" vertical="center" wrapText="1"/>
    </xf>
    <xf numFmtId="0" fontId="22" fillId="0" borderId="2" xfId="1" applyFont="1" applyBorder="1" applyAlignment="1">
      <alignment vertical="center" wrapText="1"/>
    </xf>
    <xf numFmtId="0" fontId="22" fillId="28" borderId="2" xfId="1" applyFont="1" applyFill="1" applyBorder="1" applyAlignment="1">
      <alignment horizontal="justify" vertical="center"/>
    </xf>
    <xf numFmtId="49" fontId="82" fillId="0" borderId="2" xfId="1" applyNumberFormat="1" applyFont="1" applyBorder="1" applyAlignment="1">
      <alignment horizontal="center" vertical="top" wrapText="1"/>
    </xf>
    <xf numFmtId="0" fontId="22" fillId="0" borderId="2" xfId="1" applyFont="1" applyBorder="1" applyAlignment="1">
      <alignment vertical="top" wrapText="1"/>
    </xf>
    <xf numFmtId="0" fontId="13" fillId="0" borderId="2" xfId="1" applyFont="1" applyBorder="1" applyAlignment="1">
      <alignment horizontal="justify" vertical="top" wrapText="1"/>
    </xf>
    <xf numFmtId="0" fontId="13" fillId="28" borderId="2" xfId="1" applyFont="1" applyFill="1" applyBorder="1" applyAlignment="1">
      <alignment horizontal="justify" vertical="center"/>
    </xf>
    <xf numFmtId="0" fontId="17" fillId="0" borderId="0" xfId="1" applyFont="1"/>
    <xf numFmtId="0" fontId="17" fillId="0" borderId="0" xfId="1" applyFont="1" applyAlignment="1">
      <alignment wrapText="1"/>
    </xf>
    <xf numFmtId="0" fontId="14" fillId="0" borderId="2" xfId="1" applyFont="1" applyBorder="1" applyAlignment="1">
      <alignment horizontal="center" vertical="center" wrapText="1"/>
    </xf>
    <xf numFmtId="167" fontId="14" fillId="28" borderId="2" xfId="1" applyNumberFormat="1" applyFont="1" applyFill="1" applyBorder="1" applyAlignment="1">
      <alignment horizontal="center" vertical="center" wrapText="1"/>
    </xf>
    <xf numFmtId="167" fontId="14" fillId="0" borderId="2" xfId="1" applyNumberFormat="1" applyFont="1" applyBorder="1" applyAlignment="1">
      <alignment horizontal="center" vertical="center"/>
    </xf>
    <xf numFmtId="167" fontId="14" fillId="28" borderId="2" xfId="1" applyNumberFormat="1" applyFont="1" applyFill="1" applyBorder="1" applyAlignment="1">
      <alignment horizontal="justify" vertical="center" wrapText="1"/>
    </xf>
    <xf numFmtId="0" fontId="83" fillId="0" borderId="2" xfId="1" applyFont="1" applyBorder="1" applyAlignment="1">
      <alignment horizontal="center" vertical="top" wrapText="1"/>
    </xf>
    <xf numFmtId="0" fontId="83" fillId="0" borderId="2" xfId="1" applyFont="1" applyBorder="1" applyAlignment="1">
      <alignment vertical="top" wrapText="1"/>
    </xf>
    <xf numFmtId="0" fontId="83" fillId="0" borderId="2" xfId="1" applyFont="1" applyBorder="1" applyAlignment="1">
      <alignment horizontal="left" vertical="top" wrapText="1"/>
    </xf>
    <xf numFmtId="172" fontId="83" fillId="0" borderId="2" xfId="1" applyNumberFormat="1" applyFont="1" applyBorder="1" applyAlignment="1">
      <alignment horizontal="center" vertical="center" wrapText="1"/>
    </xf>
    <xf numFmtId="172" fontId="17" fillId="0" borderId="2" xfId="1" applyNumberFormat="1" applyFont="1" applyBorder="1" applyAlignment="1">
      <alignment horizontal="center" vertical="center"/>
    </xf>
    <xf numFmtId="0" fontId="13" fillId="0" borderId="2" xfId="1" applyFont="1" applyBorder="1" applyAlignment="1">
      <alignment horizontal="justify" vertical="center" wrapText="1"/>
    </xf>
    <xf numFmtId="0" fontId="82" fillId="0" borderId="2" xfId="1" applyFont="1" applyBorder="1" applyAlignment="1">
      <alignment vertical="center" wrapText="1"/>
    </xf>
    <xf numFmtId="0" fontId="82" fillId="0" borderId="2" xfId="1" applyFont="1" applyBorder="1" applyAlignment="1">
      <alignment horizontal="left" vertical="top" wrapText="1"/>
    </xf>
    <xf numFmtId="173" fontId="82" fillId="0" borderId="2" xfId="1" applyNumberFormat="1" applyFont="1" applyBorder="1" applyAlignment="1">
      <alignment horizontal="center" vertical="center" wrapText="1"/>
    </xf>
    <xf numFmtId="2" fontId="22" fillId="0" borderId="2" xfId="1" applyNumberFormat="1" applyFont="1" applyBorder="1" applyAlignment="1">
      <alignment horizontal="center" vertical="center"/>
    </xf>
    <xf numFmtId="4" fontId="82" fillId="0" borderId="2" xfId="1" applyNumberFormat="1" applyFont="1" applyBorder="1" applyAlignment="1">
      <alignment horizontal="justify" vertical="center" wrapText="1"/>
    </xf>
    <xf numFmtId="2" fontId="82" fillId="0" borderId="2" xfId="1" applyNumberFormat="1" applyFont="1" applyBorder="1" applyAlignment="1">
      <alignment horizontal="center" vertical="center" wrapText="1"/>
    </xf>
    <xf numFmtId="0" fontId="13" fillId="0" borderId="2" xfId="1" applyFont="1" applyBorder="1" applyAlignment="1">
      <alignment horizontal="justify"/>
    </xf>
    <xf numFmtId="0" fontId="22" fillId="0" borderId="2" xfId="1" applyFont="1" applyBorder="1" applyAlignment="1">
      <alignment horizontal="center" vertical="top" wrapText="1"/>
    </xf>
    <xf numFmtId="167" fontId="13" fillId="0" borderId="2" xfId="1" applyNumberFormat="1" applyFont="1" applyBorder="1" applyAlignment="1">
      <alignment horizontal="center" vertical="center" wrapText="1"/>
    </xf>
    <xf numFmtId="167" fontId="13" fillId="0" borderId="2" xfId="1" applyNumberFormat="1" applyFont="1" applyBorder="1" applyAlignment="1">
      <alignment horizontal="justify" vertical="center" wrapText="1"/>
    </xf>
    <xf numFmtId="167" fontId="13" fillId="0" borderId="2" xfId="1" applyNumberFormat="1" applyFont="1" applyBorder="1" applyAlignment="1">
      <alignment horizontal="justify" vertical="center"/>
    </xf>
    <xf numFmtId="0" fontId="22" fillId="29" borderId="2" xfId="1" applyFont="1" applyFill="1" applyBorder="1" applyAlignment="1">
      <alignment horizontal="center" vertical="top" wrapText="1"/>
    </xf>
    <xf numFmtId="0" fontId="14" fillId="28" borderId="2" xfId="1" applyFont="1" applyFill="1" applyBorder="1" applyAlignment="1">
      <alignment horizontal="left" vertical="top" wrapText="1"/>
    </xf>
    <xf numFmtId="167" fontId="14" fillId="0" borderId="2" xfId="1" applyNumberFormat="1" applyFont="1" applyBorder="1" applyAlignment="1">
      <alignment horizontal="center" vertical="center" wrapText="1"/>
    </xf>
    <xf numFmtId="167" fontId="14" fillId="0" borderId="2" xfId="1" applyNumberFormat="1" applyFont="1" applyBorder="1" applyAlignment="1">
      <alignment horizontal="justify" vertical="center" wrapText="1"/>
    </xf>
    <xf numFmtId="167" fontId="14" fillId="0" borderId="2" xfId="1" applyNumberFormat="1" applyFont="1" applyBorder="1" applyAlignment="1">
      <alignment horizontal="justify" vertical="center"/>
    </xf>
    <xf numFmtId="0" fontId="22" fillId="28" borderId="2" xfId="1" applyFont="1" applyFill="1" applyBorder="1" applyAlignment="1">
      <alignment horizontal="left" vertical="top" wrapText="1"/>
    </xf>
    <xf numFmtId="172" fontId="82" fillId="0" borderId="2" xfId="1" applyNumberFormat="1" applyFont="1" applyBorder="1" applyAlignment="1">
      <alignment horizontal="center" vertical="center" wrapText="1"/>
    </xf>
    <xf numFmtId="172" fontId="22" fillId="0" borderId="2" xfId="1" applyNumberFormat="1" applyFont="1" applyBorder="1" applyAlignment="1">
      <alignment horizontal="center" vertical="center"/>
    </xf>
    <xf numFmtId="4" fontId="82" fillId="0" borderId="2" xfId="1" applyNumberFormat="1" applyFont="1" applyBorder="1" applyAlignment="1">
      <alignment horizontal="justify" vertical="top" wrapText="1"/>
    </xf>
    <xf numFmtId="0" fontId="82" fillId="0" borderId="2" xfId="1" applyFont="1" applyBorder="1" applyAlignment="1">
      <alignment vertical="top" wrapText="1"/>
    </xf>
    <xf numFmtId="172" fontId="82" fillId="0" borderId="2" xfId="1" applyNumberFormat="1" applyFont="1" applyBorder="1" applyAlignment="1">
      <alignment horizontal="justify" vertical="top" wrapText="1"/>
    </xf>
    <xf numFmtId="172" fontId="82" fillId="0" borderId="2" xfId="1" applyNumberFormat="1" applyFont="1" applyBorder="1" applyAlignment="1">
      <alignment vertical="center" wrapText="1"/>
    </xf>
    <xf numFmtId="49" fontId="17" fillId="3" borderId="2" xfId="1" applyNumberFormat="1" applyFont="1" applyFill="1" applyBorder="1" applyAlignment="1">
      <alignment vertical="center" wrapText="1"/>
    </xf>
    <xf numFmtId="49" fontId="17" fillId="28" borderId="2" xfId="1" applyNumberFormat="1" applyFont="1" applyFill="1" applyBorder="1" applyAlignment="1">
      <alignment horizontal="center" vertical="center" wrapText="1"/>
    </xf>
    <xf numFmtId="0" fontId="17" fillId="28" borderId="2" xfId="1" applyFont="1" applyFill="1" applyBorder="1" applyAlignment="1">
      <alignment horizontal="left" vertical="top" wrapText="1"/>
    </xf>
    <xf numFmtId="166" fontId="83" fillId="0" borderId="2" xfId="1" applyNumberFormat="1" applyFont="1" applyBorder="1" applyAlignment="1">
      <alignment horizontal="center" vertical="center" wrapText="1"/>
    </xf>
    <xf numFmtId="4" fontId="83" fillId="0" borderId="2" xfId="1" applyNumberFormat="1" applyFont="1" applyBorder="1" applyAlignment="1">
      <alignment horizontal="justify" vertical="center" wrapText="1"/>
    </xf>
    <xf numFmtId="0" fontId="14" fillId="0" borderId="0" xfId="1" applyFont="1"/>
    <xf numFmtId="0" fontId="17" fillId="0" borderId="2" xfId="1" applyFont="1" applyBorder="1" applyAlignment="1">
      <alignment horizontal="left" vertical="top" wrapText="1"/>
    </xf>
    <xf numFmtId="0" fontId="13" fillId="0" borderId="0" xfId="1" applyFont="1" applyBorder="1"/>
    <xf numFmtId="0" fontId="22" fillId="0" borderId="0" xfId="1" applyFont="1" applyAlignment="1">
      <alignment horizontal="center" vertical="center"/>
    </xf>
    <xf numFmtId="0" fontId="22" fillId="0" borderId="0" xfId="1" applyFont="1" applyAlignment="1">
      <alignment horizontal="center"/>
    </xf>
    <xf numFmtId="49" fontId="91" fillId="0" borderId="2" xfId="1" applyNumberFormat="1" applyFont="1" applyBorder="1" applyAlignment="1">
      <alignment horizontal="center" vertical="top" wrapText="1"/>
    </xf>
    <xf numFmtId="0" fontId="91" fillId="0" borderId="2" xfId="1" applyFont="1" applyBorder="1" applyAlignment="1">
      <alignment vertical="top" wrapText="1"/>
    </xf>
    <xf numFmtId="0" fontId="93" fillId="0" borderId="2" xfId="1" applyFont="1" applyBorder="1" applyAlignment="1">
      <alignment vertical="top" wrapText="1"/>
    </xf>
    <xf numFmtId="166" fontId="93" fillId="0" borderId="2" xfId="1" applyNumberFormat="1" applyFont="1" applyBorder="1" applyAlignment="1">
      <alignment horizontal="center" vertical="center" wrapText="1"/>
    </xf>
    <xf numFmtId="167" fontId="94" fillId="0" borderId="2" xfId="1" applyNumberFormat="1" applyFont="1" applyBorder="1" applyAlignment="1">
      <alignment horizontal="center" vertical="center"/>
    </xf>
    <xf numFmtId="4" fontId="95" fillId="0" borderId="2" xfId="1" applyNumberFormat="1" applyFont="1" applyBorder="1" applyAlignment="1">
      <alignment horizontal="justify" vertical="center" wrapText="1"/>
    </xf>
    <xf numFmtId="0" fontId="18" fillId="0" borderId="2" xfId="1" applyFont="1" applyBorder="1" applyAlignment="1">
      <alignment horizontal="justify" vertical="center"/>
    </xf>
    <xf numFmtId="0" fontId="18" fillId="0" borderId="0" xfId="1" applyFont="1"/>
    <xf numFmtId="49" fontId="24" fillId="0" borderId="2" xfId="1" applyNumberFormat="1" applyFont="1" applyBorder="1" applyAlignment="1">
      <alignment horizontal="center" vertical="top" wrapText="1"/>
    </xf>
    <xf numFmtId="0" fontId="24" fillId="0" borderId="2" xfId="1" applyFont="1" applyBorder="1" applyAlignment="1">
      <alignment vertical="top" wrapText="1"/>
    </xf>
    <xf numFmtId="166" fontId="24" fillId="0" borderId="2" xfId="1" applyNumberFormat="1" applyFont="1" applyBorder="1" applyAlignment="1">
      <alignment horizontal="center" vertical="center" wrapText="1"/>
    </xf>
    <xf numFmtId="167" fontId="16" fillId="0" borderId="2" xfId="1" applyNumberFormat="1" applyFont="1" applyBorder="1" applyAlignment="1">
      <alignment horizontal="center" vertical="center"/>
    </xf>
    <xf numFmtId="166" fontId="96" fillId="0" borderId="2" xfId="1" applyNumberFormat="1" applyFont="1" applyBorder="1" applyAlignment="1">
      <alignment horizontal="center" vertical="center" wrapText="1"/>
    </xf>
    <xf numFmtId="0" fontId="22" fillId="0" borderId="2" xfId="1" applyFont="1" applyBorder="1" applyAlignment="1">
      <alignment horizontal="justify" vertical="top"/>
    </xf>
    <xf numFmtId="0" fontId="22" fillId="0" borderId="0" xfId="1" applyFont="1" applyAlignment="1">
      <alignment horizontal="justify" vertical="center"/>
    </xf>
    <xf numFmtId="0" fontId="24" fillId="0" borderId="2" xfId="1" applyFont="1" applyBorder="1" applyAlignment="1">
      <alignment horizontal="left" vertical="top" wrapText="1"/>
    </xf>
    <xf numFmtId="166" fontId="24" fillId="0" borderId="2" xfId="0" applyNumberFormat="1" applyFont="1" applyBorder="1" applyAlignment="1">
      <alignment horizontal="center" vertical="center" wrapText="1"/>
    </xf>
    <xf numFmtId="166" fontId="24" fillId="3" borderId="2" xfId="0" applyNumberFormat="1" applyFont="1" applyFill="1" applyBorder="1" applyAlignment="1">
      <alignment horizontal="center" vertical="center" wrapText="1"/>
    </xf>
    <xf numFmtId="167" fontId="16" fillId="0" borderId="2" xfId="0" applyNumberFormat="1" applyFont="1" applyBorder="1" applyAlignment="1">
      <alignment horizontal="center" vertical="center"/>
    </xf>
    <xf numFmtId="0" fontId="86" fillId="3" borderId="2" xfId="1" applyFont="1" applyFill="1" applyBorder="1" applyAlignment="1">
      <alignment horizontal="justify" vertical="top" wrapText="1"/>
    </xf>
    <xf numFmtId="0" fontId="22" fillId="0" borderId="2" xfId="1" applyFont="1" applyBorder="1" applyAlignment="1">
      <alignment horizontal="justify" vertical="top" wrapText="1"/>
    </xf>
    <xf numFmtId="166" fontId="16" fillId="3" borderId="2" xfId="0" applyNumberFormat="1" applyFont="1" applyFill="1" applyBorder="1" applyAlignment="1">
      <alignment horizontal="center" vertical="center"/>
    </xf>
    <xf numFmtId="49" fontId="24" fillId="0" borderId="2" xfId="1" applyNumberFormat="1" applyFont="1" applyBorder="1" applyAlignment="1">
      <alignment horizontal="center" vertical="center" wrapText="1"/>
    </xf>
    <xf numFmtId="166" fontId="16" fillId="0" borderId="2" xfId="1" applyNumberFormat="1" applyFont="1" applyBorder="1" applyAlignment="1">
      <alignment horizontal="center" vertical="center"/>
    </xf>
    <xf numFmtId="0" fontId="16" fillId="0" borderId="2" xfId="1" applyFont="1" applyBorder="1" applyAlignment="1">
      <alignment horizontal="justify" vertical="center" wrapText="1"/>
    </xf>
    <xf numFmtId="49" fontId="24" fillId="0" borderId="2" xfId="0" applyNumberFormat="1" applyFont="1" applyBorder="1" applyAlignment="1">
      <alignment horizontal="center" vertical="center" wrapText="1"/>
    </xf>
    <xf numFmtId="0" fontId="24" fillId="0" borderId="2" xfId="0" applyFont="1" applyBorder="1" applyAlignment="1">
      <alignment horizontal="left" vertical="top" wrapText="1"/>
    </xf>
    <xf numFmtId="0" fontId="24" fillId="0" borderId="2" xfId="0" applyFont="1" applyBorder="1" applyAlignment="1">
      <alignment horizontal="left" vertical="center" wrapText="1"/>
    </xf>
    <xf numFmtId="166" fontId="16" fillId="0" borderId="2" xfId="0" applyNumberFormat="1" applyFont="1" applyBorder="1" applyAlignment="1">
      <alignment horizontal="center" vertical="center"/>
    </xf>
    <xf numFmtId="0" fontId="13" fillId="0" borderId="2" xfId="0" applyFont="1" applyBorder="1" applyAlignment="1">
      <alignment horizontal="justify" vertical="top" wrapText="1"/>
    </xf>
    <xf numFmtId="0" fontId="16" fillId="3" borderId="2" xfId="0" applyFont="1" applyFill="1" applyBorder="1" applyAlignment="1">
      <alignment horizontal="justify" vertical="top" wrapText="1"/>
    </xf>
    <xf numFmtId="0" fontId="13" fillId="0" borderId="2" xfId="0" applyFont="1" applyBorder="1" applyAlignment="1">
      <alignment horizontal="left" vertical="center" wrapText="1"/>
    </xf>
    <xf numFmtId="0" fontId="91" fillId="0" borderId="2" xfId="1" applyFont="1" applyBorder="1" applyAlignment="1">
      <alignment horizontal="center" vertical="center" wrapText="1"/>
    </xf>
    <xf numFmtId="0" fontId="91" fillId="0" borderId="2" xfId="1" applyFont="1" applyBorder="1" applyAlignment="1">
      <alignment horizontal="left" vertical="top" wrapText="1"/>
    </xf>
    <xf numFmtId="166" fontId="91" fillId="0" borderId="2" xfId="1" applyNumberFormat="1" applyFont="1" applyBorder="1" applyAlignment="1">
      <alignment horizontal="center" vertical="center" wrapText="1"/>
    </xf>
    <xf numFmtId="166" fontId="91" fillId="0" borderId="2" xfId="1" applyNumberFormat="1" applyFont="1" applyBorder="1" applyAlignment="1">
      <alignment horizontal="justify" vertical="center" wrapText="1"/>
    </xf>
    <xf numFmtId="0" fontId="14" fillId="0" borderId="2" xfId="1" applyFont="1" applyBorder="1" applyAlignment="1">
      <alignment horizontal="justify" vertical="top" wrapText="1"/>
    </xf>
    <xf numFmtId="49" fontId="91" fillId="0" borderId="2" xfId="1" applyNumberFormat="1" applyFont="1" applyBorder="1" applyAlignment="1">
      <alignment horizontal="center" vertical="center" wrapText="1"/>
    </xf>
    <xf numFmtId="0" fontId="94" fillId="0" borderId="2" xfId="1" applyFont="1" applyBorder="1" applyAlignment="1">
      <alignment horizontal="justify" vertical="center" wrapText="1"/>
    </xf>
    <xf numFmtId="0" fontId="18" fillId="0" borderId="2" xfId="1" applyFont="1" applyBorder="1" applyAlignment="1">
      <alignment horizontal="justify" vertical="center" wrapText="1"/>
    </xf>
    <xf numFmtId="0" fontId="86" fillId="3" borderId="2" xfId="1" applyFont="1" applyFill="1" applyBorder="1" applyAlignment="1">
      <alignment horizontal="justify" vertical="center" wrapText="1"/>
    </xf>
    <xf numFmtId="0" fontId="80" fillId="0" borderId="2" xfId="1" applyFont="1" applyBorder="1" applyAlignment="1" applyProtection="1">
      <alignment vertical="top" wrapText="1"/>
      <protection locked="0"/>
    </xf>
    <xf numFmtId="166" fontId="13" fillId="0" borderId="2" xfId="0" applyNumberFormat="1" applyFont="1" applyBorder="1" applyAlignment="1">
      <alignment horizontal="center" vertical="center" wrapText="1"/>
    </xf>
    <xf numFmtId="0" fontId="80" fillId="0" borderId="2" xfId="1" applyFont="1" applyBorder="1" applyAlignment="1" applyProtection="1">
      <alignment horizontal="left" vertical="top" wrapText="1"/>
      <protection locked="0"/>
    </xf>
    <xf numFmtId="166" fontId="13" fillId="0" borderId="2" xfId="1" applyNumberFormat="1" applyFont="1" applyBorder="1" applyAlignment="1">
      <alignment horizontal="center" vertical="center" wrapText="1"/>
    </xf>
    <xf numFmtId="0" fontId="80" fillId="0" borderId="2" xfId="1" applyFont="1" applyBorder="1" applyAlignment="1" applyProtection="1">
      <alignment vertical="center" wrapText="1"/>
      <protection locked="0"/>
    </xf>
    <xf numFmtId="0" fontId="24" fillId="0" borderId="2" xfId="1" applyFont="1" applyBorder="1" applyAlignment="1">
      <alignment horizontal="left" vertical="center" wrapText="1"/>
    </xf>
    <xf numFmtId="0" fontId="86" fillId="0" borderId="2" xfId="1" applyFont="1" applyFill="1" applyBorder="1" applyAlignment="1">
      <alignment horizontal="justify" vertical="top" wrapText="1"/>
    </xf>
    <xf numFmtId="0" fontId="81" fillId="0" borderId="2" xfId="1" applyFont="1" applyBorder="1" applyAlignment="1" applyProtection="1">
      <alignment horizontal="center" vertical="center" wrapText="1"/>
      <protection locked="0"/>
    </xf>
    <xf numFmtId="0" fontId="14" fillId="0" borderId="2" xfId="1" applyFont="1" applyBorder="1" applyAlignment="1">
      <alignment horizontal="justify" vertical="top"/>
    </xf>
    <xf numFmtId="0" fontId="19" fillId="0" borderId="0" xfId="1" applyFont="1"/>
    <xf numFmtId="166" fontId="94" fillId="0" borderId="2" xfId="1" applyNumberFormat="1" applyFont="1" applyBorder="1" applyAlignment="1">
      <alignment horizontal="center" vertical="center"/>
    </xf>
    <xf numFmtId="0" fontId="13" fillId="0" borderId="2" xfId="1" applyFont="1" applyBorder="1" applyAlignment="1">
      <alignment vertical="top"/>
    </xf>
    <xf numFmtId="166" fontId="16" fillId="0" borderId="2" xfId="1" applyNumberFormat="1" applyFont="1" applyBorder="1" applyAlignment="1">
      <alignment horizontal="center" vertical="center" wrapText="1"/>
    </xf>
    <xf numFmtId="167" fontId="24" fillId="0" borderId="2" xfId="1" applyNumberFormat="1" applyFont="1" applyBorder="1" applyAlignment="1">
      <alignment horizontal="center" vertical="center" wrapText="1"/>
    </xf>
    <xf numFmtId="166" fontId="16" fillId="3" borderId="2" xfId="0" applyNumberFormat="1" applyFont="1" applyFill="1" applyBorder="1" applyAlignment="1">
      <alignment horizontal="center" vertical="center" wrapText="1"/>
    </xf>
    <xf numFmtId="0" fontId="13" fillId="0" borderId="2" xfId="1" applyFont="1" applyFill="1" applyBorder="1" applyAlignment="1">
      <alignment horizontal="justify" vertical="top" wrapText="1"/>
    </xf>
    <xf numFmtId="166" fontId="13" fillId="0" borderId="0" xfId="1" applyNumberFormat="1" applyFont="1"/>
    <xf numFmtId="0" fontId="22" fillId="3" borderId="2" xfId="1" applyFont="1" applyFill="1" applyBorder="1" applyAlignment="1">
      <alignment horizontal="justify" vertical="top" wrapText="1"/>
    </xf>
    <xf numFmtId="0" fontId="16" fillId="3" borderId="2" xfId="1" applyFont="1" applyFill="1" applyBorder="1" applyAlignment="1">
      <alignment horizontal="justify" vertical="top" wrapText="1"/>
    </xf>
    <xf numFmtId="0" fontId="16" fillId="0" borderId="2" xfId="1" applyFont="1" applyFill="1" applyBorder="1" applyAlignment="1">
      <alignment horizontal="justify" vertical="top" wrapText="1"/>
    </xf>
    <xf numFmtId="166" fontId="13" fillId="0" borderId="2" xfId="0" applyNumberFormat="1" applyFont="1" applyFill="1" applyBorder="1" applyAlignment="1">
      <alignment horizontal="center" vertical="center" wrapText="1"/>
    </xf>
    <xf numFmtId="0" fontId="81" fillId="0" borderId="2" xfId="1" applyFont="1" applyBorder="1" applyAlignment="1" applyProtection="1">
      <alignment horizontal="left" vertical="top" wrapText="1"/>
      <protection locked="0"/>
    </xf>
    <xf numFmtId="0" fontId="91" fillId="0" borderId="2" xfId="1" applyFont="1" applyBorder="1" applyAlignment="1">
      <alignment horizontal="left" vertical="center" wrapText="1"/>
    </xf>
    <xf numFmtId="166" fontId="14" fillId="0" borderId="2" xfId="1" applyNumberFormat="1" applyFont="1" applyBorder="1" applyAlignment="1">
      <alignment horizontal="center" vertical="center" wrapText="1"/>
    </xf>
    <xf numFmtId="167" fontId="91" fillId="0" borderId="2" xfId="1" applyNumberFormat="1" applyFont="1" applyBorder="1" applyAlignment="1">
      <alignment horizontal="center" vertical="center" wrapText="1"/>
    </xf>
    <xf numFmtId="0" fontId="81" fillId="0" borderId="2" xfId="1" applyFont="1" applyBorder="1" applyAlignment="1" applyProtection="1">
      <alignment horizontal="left" vertical="center" wrapText="1"/>
      <protection locked="0"/>
    </xf>
    <xf numFmtId="0" fontId="94" fillId="3" borderId="2" xfId="1" applyFont="1" applyFill="1" applyBorder="1" applyAlignment="1">
      <alignment horizontal="justify" vertical="center" wrapText="1"/>
    </xf>
    <xf numFmtId="0" fontId="13" fillId="0" borderId="2" xfId="1" applyFont="1" applyBorder="1" applyAlignment="1">
      <alignment horizontal="justify" vertical="top"/>
    </xf>
    <xf numFmtId="0" fontId="80" fillId="0" borderId="2" xfId="1" applyFont="1" applyBorder="1" applyAlignment="1" applyProtection="1">
      <alignment horizontal="left" vertical="center" wrapText="1"/>
      <protection locked="0"/>
    </xf>
    <xf numFmtId="16" fontId="22" fillId="0" borderId="2" xfId="1" applyNumberFormat="1" applyFont="1" applyBorder="1" applyAlignment="1">
      <alignment horizontal="justify" vertical="top" wrapText="1"/>
    </xf>
    <xf numFmtId="0" fontId="16" fillId="0" borderId="2" xfId="0" applyFont="1" applyFill="1" applyBorder="1" applyAlignment="1">
      <alignment horizontal="justify" vertical="top" wrapText="1"/>
    </xf>
    <xf numFmtId="167" fontId="24" fillId="0" borderId="2" xfId="0" applyNumberFormat="1" applyFont="1" applyBorder="1" applyAlignment="1">
      <alignment horizontal="center" vertical="center" wrapText="1"/>
    </xf>
    <xf numFmtId="0" fontId="80" fillId="0" borderId="2" xfId="0" applyFont="1" applyBorder="1" applyAlignment="1" applyProtection="1">
      <alignment horizontal="left" vertical="top" wrapText="1"/>
      <protection locked="0"/>
    </xf>
    <xf numFmtId="0" fontId="16" fillId="3" borderId="2" xfId="1" applyFont="1" applyFill="1" applyBorder="1" applyAlignment="1">
      <alignment horizontal="justify" vertical="center" wrapText="1"/>
    </xf>
    <xf numFmtId="0" fontId="16" fillId="3" borderId="2" xfId="1" applyFont="1" applyFill="1" applyBorder="1" applyAlignment="1">
      <alignment horizontal="justify" vertical="center"/>
    </xf>
    <xf numFmtId="0" fontId="14" fillId="0" borderId="2" xfId="1" applyFont="1" applyBorder="1" applyAlignment="1">
      <alignment horizontal="left" vertical="center" wrapText="1"/>
    </xf>
    <xf numFmtId="166" fontId="17" fillId="0" borderId="2" xfId="1" applyNumberFormat="1" applyFont="1" applyBorder="1" applyAlignment="1">
      <alignment horizontal="center" vertical="center" wrapText="1"/>
    </xf>
    <xf numFmtId="166" fontId="17" fillId="0" borderId="2" xfId="1" applyNumberFormat="1" applyFont="1" applyBorder="1" applyAlignment="1">
      <alignment horizontal="justify" vertical="center" wrapText="1"/>
    </xf>
    <xf numFmtId="167" fontId="14" fillId="0" borderId="2" xfId="1" applyNumberFormat="1" applyFont="1" applyBorder="1" applyAlignment="1">
      <alignment horizontal="justify" vertical="top" wrapText="1"/>
    </xf>
    <xf numFmtId="166" fontId="17" fillId="0" borderId="2" xfId="1" applyNumberFormat="1" applyFont="1" applyBorder="1" applyAlignment="1">
      <alignment horizontal="center" vertical="center"/>
    </xf>
    <xf numFmtId="167" fontId="17" fillId="0" borderId="2" xfId="1" applyNumberFormat="1" applyFont="1" applyBorder="1" applyAlignment="1">
      <alignment horizontal="justify" vertical="center" wrapText="1"/>
    </xf>
    <xf numFmtId="167" fontId="22" fillId="0" borderId="2" xfId="1" applyNumberFormat="1" applyFont="1" applyBorder="1" applyAlignment="1">
      <alignment vertical="top" wrapText="1"/>
    </xf>
    <xf numFmtId="167" fontId="22" fillId="0" borderId="2" xfId="1" applyNumberFormat="1" applyFont="1" applyBorder="1" applyAlignment="1">
      <alignment horizontal="justify" vertical="top" wrapText="1"/>
    </xf>
    <xf numFmtId="0" fontId="22" fillId="0" borderId="2" xfId="1" applyFont="1" applyBorder="1" applyAlignment="1">
      <alignment horizontal="left" vertical="center" wrapText="1"/>
    </xf>
    <xf numFmtId="166" fontId="22" fillId="0" borderId="2" xfId="1" applyNumberFormat="1" applyFont="1" applyBorder="1" applyAlignment="1">
      <alignment horizontal="center" vertical="center" wrapText="1"/>
    </xf>
    <xf numFmtId="0" fontId="17" fillId="0" borderId="2" xfId="1" applyFont="1" applyBorder="1" applyAlignment="1">
      <alignment horizontal="left" vertical="center" wrapText="1"/>
    </xf>
    <xf numFmtId="166" fontId="13" fillId="0" borderId="2" xfId="1" applyNumberFormat="1" applyFont="1" applyBorder="1" applyAlignment="1">
      <alignment horizontal="center" vertical="center"/>
    </xf>
    <xf numFmtId="166" fontId="91" fillId="0" borderId="2" xfId="1" applyNumberFormat="1" applyFont="1" applyFill="1" applyBorder="1" applyAlignment="1">
      <alignment horizontal="center" vertical="center" wrapText="1"/>
    </xf>
    <xf numFmtId="0" fontId="14" fillId="0" borderId="2" xfId="1" applyFont="1" applyBorder="1" applyAlignment="1">
      <alignment horizontal="left" vertical="top" wrapText="1"/>
    </xf>
    <xf numFmtId="166" fontId="14" fillId="0" borderId="2" xfId="1" applyNumberFormat="1" applyFont="1" applyBorder="1" applyAlignment="1">
      <alignment horizontal="center" vertical="center"/>
    </xf>
    <xf numFmtId="0" fontId="94" fillId="0" borderId="2" xfId="1" applyFont="1" applyBorder="1" applyAlignment="1">
      <alignment horizontal="justify" vertical="top" wrapText="1"/>
    </xf>
    <xf numFmtId="0" fontId="22" fillId="0" borderId="2" xfId="1" applyFont="1" applyBorder="1" applyAlignment="1">
      <alignment horizontal="left" vertical="top" wrapText="1"/>
    </xf>
    <xf numFmtId="166" fontId="13" fillId="0" borderId="2" xfId="0" applyNumberFormat="1" applyFont="1" applyBorder="1" applyAlignment="1">
      <alignment horizontal="center" vertical="center"/>
    </xf>
    <xf numFmtId="0" fontId="16" fillId="3" borderId="6" xfId="1" applyFont="1" applyFill="1" applyBorder="1" applyAlignment="1">
      <alignment horizontal="justify" vertical="top" wrapText="1"/>
    </xf>
    <xf numFmtId="0" fontId="16" fillId="0" borderId="2" xfId="1" applyFont="1" applyBorder="1" applyAlignment="1">
      <alignment horizontal="justify" vertical="top" wrapText="1"/>
    </xf>
    <xf numFmtId="166" fontId="14" fillId="0" borderId="2" xfId="1" applyNumberFormat="1" applyFont="1" applyBorder="1" applyAlignment="1">
      <alignment horizontal="justify" vertical="center" wrapText="1"/>
    </xf>
    <xf numFmtId="0" fontId="83" fillId="0" borderId="2" xfId="1" applyFont="1" applyBorder="1" applyAlignment="1" applyProtection="1">
      <alignment horizontal="left" vertical="top" wrapText="1"/>
      <protection locked="0"/>
    </xf>
    <xf numFmtId="166" fontId="83" fillId="0" borderId="2" xfId="1" applyNumberFormat="1" applyFont="1" applyBorder="1" applyAlignment="1" applyProtection="1">
      <alignment horizontal="center" vertical="center" wrapText="1"/>
      <protection locked="0"/>
    </xf>
    <xf numFmtId="0" fontId="83" fillId="0" borderId="2" xfId="1" applyFont="1" applyBorder="1" applyAlignment="1" applyProtection="1">
      <alignment horizontal="justify" vertical="center" wrapText="1"/>
      <protection locked="0"/>
    </xf>
    <xf numFmtId="0" fontId="82" fillId="0" borderId="2" xfId="1" applyFont="1" applyBorder="1" applyAlignment="1" applyProtection="1">
      <alignment horizontal="left" vertical="top" wrapText="1"/>
      <protection locked="0"/>
    </xf>
    <xf numFmtId="166" fontId="82" fillId="0" borderId="2" xfId="1" applyNumberFormat="1" applyFont="1" applyBorder="1" applyAlignment="1" applyProtection="1">
      <alignment horizontal="center" vertical="center" wrapText="1"/>
      <protection locked="0"/>
    </xf>
    <xf numFmtId="0" fontId="82" fillId="0" borderId="2" xfId="1" applyFont="1" applyBorder="1" applyAlignment="1" applyProtection="1">
      <alignment horizontal="justify" vertical="top" wrapText="1"/>
      <protection locked="0"/>
    </xf>
    <xf numFmtId="166" fontId="22" fillId="0" borderId="2" xfId="0" applyNumberFormat="1" applyFont="1" applyBorder="1" applyAlignment="1">
      <alignment horizontal="center" vertical="center" wrapText="1"/>
    </xf>
    <xf numFmtId="166" fontId="22" fillId="3" borderId="2" xfId="0" applyNumberFormat="1" applyFont="1" applyFill="1" applyBorder="1" applyAlignment="1">
      <alignment horizontal="center" vertical="center" wrapText="1"/>
    </xf>
    <xf numFmtId="0" fontId="14" fillId="0" borderId="2" xfId="1" applyFont="1" applyBorder="1" applyAlignment="1">
      <alignment horizontal="justify" vertical="center"/>
    </xf>
    <xf numFmtId="166" fontId="14" fillId="0" borderId="2" xfId="1" applyNumberFormat="1" applyFont="1" applyBorder="1" applyAlignment="1">
      <alignment horizontal="justify" vertical="center"/>
    </xf>
    <xf numFmtId="0" fontId="13" fillId="0" borderId="2" xfId="1" applyFont="1" applyBorder="1" applyAlignment="1">
      <alignment horizontal="justify" vertical="center"/>
    </xf>
    <xf numFmtId="0" fontId="93" fillId="0" borderId="2" xfId="1" applyFont="1" applyBorder="1" applyAlignment="1">
      <alignment vertical="center" wrapText="1"/>
    </xf>
    <xf numFmtId="167" fontId="14" fillId="0" borderId="2" xfId="1" applyNumberFormat="1" applyFont="1" applyBorder="1" applyAlignment="1">
      <alignment horizontal="justify"/>
    </xf>
    <xf numFmtId="49" fontId="13" fillId="0" borderId="0" xfId="1" applyNumberFormat="1" applyFont="1" applyAlignment="1">
      <alignment horizontal="center" vertical="top" wrapText="1"/>
    </xf>
    <xf numFmtId="0" fontId="14" fillId="0" borderId="0" xfId="1" applyFont="1" applyAlignment="1">
      <alignment horizontal="center" vertical="center" wrapText="1"/>
    </xf>
    <xf numFmtId="0" fontId="14" fillId="0" borderId="0" xfId="1" applyFont="1" applyAlignment="1">
      <alignment horizontal="left" vertical="center" wrapText="1"/>
    </xf>
    <xf numFmtId="166" fontId="14" fillId="0" borderId="0" xfId="1" applyNumberFormat="1" applyFont="1" applyAlignment="1">
      <alignment horizontal="center" vertical="center"/>
    </xf>
    <xf numFmtId="166" fontId="14" fillId="0" borderId="0" xfId="1" applyNumberFormat="1" applyFont="1" applyAlignment="1">
      <alignment horizontal="center" vertical="center" wrapText="1"/>
    </xf>
    <xf numFmtId="166" fontId="14" fillId="0" borderId="0" xfId="1" applyNumberFormat="1" applyFont="1" applyAlignment="1">
      <alignment horizontal="justify"/>
    </xf>
    <xf numFmtId="167" fontId="14" fillId="0" borderId="0" xfId="1" applyNumberFormat="1" applyFont="1" applyAlignment="1">
      <alignment horizontal="justify"/>
    </xf>
    <xf numFmtId="0" fontId="97" fillId="0" borderId="0" xfId="883" applyFont="1"/>
    <xf numFmtId="0" fontId="98" fillId="0" borderId="0" xfId="883" applyFont="1"/>
    <xf numFmtId="0" fontId="99" fillId="0" borderId="0" xfId="884" applyFont="1"/>
    <xf numFmtId="0" fontId="98" fillId="0" borderId="0" xfId="883" applyFont="1" applyAlignment="1">
      <alignment horizontal="center" vertical="center"/>
    </xf>
    <xf numFmtId="0" fontId="22" fillId="0" borderId="2" xfId="883" applyFont="1" applyBorder="1" applyAlignment="1">
      <alignment horizontal="center" vertical="top" wrapText="1"/>
    </xf>
    <xf numFmtId="0" fontId="22" fillId="0" borderId="2" xfId="883" applyFont="1" applyBorder="1" applyAlignment="1">
      <alignment horizontal="center" vertical="center" wrapText="1"/>
    </xf>
    <xf numFmtId="0" fontId="98" fillId="0" borderId="0" xfId="883" applyFont="1" applyAlignment="1">
      <alignment horizontal="center"/>
    </xf>
    <xf numFmtId="0" fontId="17" fillId="0" borderId="2" xfId="883" applyFont="1" applyBorder="1" applyAlignment="1">
      <alignment horizontal="left" vertical="top" wrapText="1"/>
    </xf>
    <xf numFmtId="4" fontId="17" fillId="0" borderId="2" xfId="883" applyNumberFormat="1" applyFont="1" applyBorder="1" applyAlignment="1">
      <alignment horizontal="center" vertical="center" wrapText="1"/>
    </xf>
    <xf numFmtId="4" fontId="22" fillId="0" borderId="2" xfId="883" applyNumberFormat="1" applyFont="1" applyBorder="1" applyAlignment="1">
      <alignment horizontal="justify" vertical="center" wrapText="1"/>
    </xf>
    <xf numFmtId="0" fontId="100" fillId="0" borderId="0" xfId="883" applyFont="1"/>
    <xf numFmtId="4" fontId="22" fillId="0" borderId="2" xfId="883" applyNumberFormat="1" applyFont="1" applyBorder="1" applyAlignment="1">
      <alignment horizontal="center" vertical="center" wrapText="1"/>
    </xf>
    <xf numFmtId="4" fontId="17" fillId="0" borderId="2" xfId="884" applyNumberFormat="1" applyFont="1" applyBorder="1" applyAlignment="1">
      <alignment horizontal="center" vertical="center" wrapText="1"/>
    </xf>
    <xf numFmtId="0" fontId="22" fillId="0" borderId="2" xfId="883" applyFont="1" applyBorder="1" applyAlignment="1">
      <alignment horizontal="left" vertical="top" wrapText="1"/>
    </xf>
    <xf numFmtId="0" fontId="101" fillId="0" borderId="0" xfId="883" applyFont="1"/>
    <xf numFmtId="49" fontId="22" fillId="0" borderId="2" xfId="883" applyNumberFormat="1" applyFont="1" applyBorder="1" applyAlignment="1">
      <alignment horizontal="center" vertical="top" wrapText="1"/>
    </xf>
    <xf numFmtId="0" fontId="22" fillId="3" borderId="2" xfId="883" applyFont="1" applyFill="1" applyBorder="1" applyAlignment="1">
      <alignment vertical="top" wrapText="1"/>
    </xf>
    <xf numFmtId="4" fontId="22" fillId="0" borderId="2" xfId="883" applyNumberFormat="1" applyFont="1" applyBorder="1" applyAlignment="1">
      <alignment horizontal="justify" vertical="top" wrapText="1"/>
    </xf>
    <xf numFmtId="0" fontId="13" fillId="0" borderId="2" xfId="884" applyFont="1" applyBorder="1" applyAlignment="1">
      <alignment horizontal="justify" vertical="top" wrapText="1"/>
    </xf>
    <xf numFmtId="4" fontId="13" fillId="0" borderId="2" xfId="884" applyNumberFormat="1" applyFont="1" applyFill="1" applyBorder="1" applyAlignment="1">
      <alignment horizontal="justify" vertical="top" wrapText="1"/>
    </xf>
    <xf numFmtId="0" fontId="22" fillId="0" borderId="2" xfId="883" applyFont="1" applyBorder="1" applyAlignment="1">
      <alignment vertical="top" wrapText="1"/>
    </xf>
    <xf numFmtId="0" fontId="13" fillId="0" borderId="2" xfId="1" applyFont="1" applyBorder="1" applyAlignment="1" applyProtection="1">
      <alignment horizontal="justify" vertical="top" wrapText="1"/>
      <protection locked="0"/>
    </xf>
    <xf numFmtId="4" fontId="13" fillId="0" borderId="2" xfId="884" applyNumberFormat="1" applyFont="1" applyBorder="1" applyAlignment="1">
      <alignment horizontal="justify" vertical="top" wrapText="1"/>
    </xf>
    <xf numFmtId="0" fontId="22" fillId="0" borderId="2" xfId="883" applyFont="1" applyFill="1" applyBorder="1" applyAlignment="1">
      <alignment horizontal="left" vertical="top" wrapText="1"/>
    </xf>
    <xf numFmtId="0" fontId="13" fillId="0" borderId="2" xfId="1" applyFont="1" applyFill="1" applyBorder="1" applyAlignment="1" applyProtection="1">
      <alignment horizontal="justify" vertical="top" wrapText="1"/>
      <protection locked="0"/>
    </xf>
    <xf numFmtId="0" fontId="14" fillId="0" borderId="2" xfId="883" applyFont="1" applyBorder="1" applyAlignment="1">
      <alignment horizontal="left" vertical="center" wrapText="1"/>
    </xf>
    <xf numFmtId="4" fontId="14" fillId="0" borderId="2" xfId="883" applyNumberFormat="1" applyFont="1" applyBorder="1" applyAlignment="1">
      <alignment horizontal="center" vertical="center" wrapText="1"/>
    </xf>
    <xf numFmtId="0" fontId="22" fillId="0" borderId="2" xfId="883" applyFont="1" applyBorder="1" applyAlignment="1">
      <alignment horizontal="left" vertical="center" wrapText="1"/>
    </xf>
    <xf numFmtId="4" fontId="13" fillId="0" borderId="2" xfId="883" applyNumberFormat="1" applyFont="1" applyBorder="1" applyAlignment="1">
      <alignment horizontal="center" vertical="center" wrapText="1"/>
    </xf>
    <xf numFmtId="0" fontId="80" fillId="0" borderId="2" xfId="1" applyFont="1" applyBorder="1" applyAlignment="1" applyProtection="1">
      <alignment horizontal="justify" vertical="center" wrapText="1"/>
      <protection locked="0"/>
    </xf>
    <xf numFmtId="0" fontId="13" fillId="0" borderId="2" xfId="883" applyFont="1" applyBorder="1" applyAlignment="1">
      <alignment horizontal="left" vertical="top" wrapText="1"/>
    </xf>
    <xf numFmtId="0" fontId="13" fillId="0" borderId="2" xfId="883" applyFont="1" applyBorder="1" applyAlignment="1">
      <alignment vertical="top" wrapText="1"/>
    </xf>
    <xf numFmtId="0" fontId="17" fillId="0" borderId="2" xfId="883" applyFont="1" applyBorder="1" applyAlignment="1">
      <alignment vertical="top" wrapText="1"/>
    </xf>
    <xf numFmtId="0" fontId="13" fillId="0" borderId="2" xfId="884" applyFont="1" applyFill="1" applyBorder="1" applyAlignment="1">
      <alignment horizontal="justify" vertical="top" wrapText="1"/>
    </xf>
    <xf numFmtId="0" fontId="22" fillId="0" borderId="2" xfId="883" applyFont="1" applyBorder="1" applyAlignment="1">
      <alignment vertical="center" wrapText="1"/>
    </xf>
    <xf numFmtId="0" fontId="22" fillId="0" borderId="2" xfId="883" applyFont="1" applyFill="1" applyBorder="1" applyAlignment="1">
      <alignment vertical="top" wrapText="1"/>
    </xf>
    <xf numFmtId="16" fontId="22" fillId="0" borderId="2" xfId="883" applyNumberFormat="1" applyFont="1" applyBorder="1" applyAlignment="1">
      <alignment horizontal="center" vertical="top" wrapText="1"/>
    </xf>
    <xf numFmtId="4" fontId="22" fillId="0" borderId="2" xfId="883" applyNumberFormat="1" applyFont="1" applyFill="1" applyBorder="1" applyAlignment="1">
      <alignment horizontal="justify" vertical="top" wrapText="1"/>
    </xf>
    <xf numFmtId="4" fontId="22" fillId="0" borderId="2" xfId="883" applyNumberFormat="1" applyFont="1" applyFill="1" applyBorder="1" applyAlignment="1">
      <alignment horizontal="center" vertical="center" wrapText="1"/>
    </xf>
    <xf numFmtId="49" fontId="22" fillId="0" borderId="6" xfId="883" applyNumberFormat="1" applyFont="1" applyBorder="1" applyAlignment="1">
      <alignment horizontal="center" vertical="top" wrapText="1"/>
    </xf>
    <xf numFmtId="0" fontId="22" fillId="0" borderId="6" xfId="883" applyFont="1" applyBorder="1" applyAlignment="1">
      <alignment horizontal="left" vertical="top" wrapText="1"/>
    </xf>
    <xf numFmtId="0" fontId="17" fillId="0" borderId="2" xfId="883" applyFont="1" applyBorder="1" applyAlignment="1">
      <alignment horizontal="center" vertical="top" wrapText="1"/>
    </xf>
    <xf numFmtId="4" fontId="17" fillId="0" borderId="2" xfId="883" applyNumberFormat="1" applyFont="1" applyBorder="1" applyAlignment="1">
      <alignment horizontal="justify" vertical="center" wrapText="1"/>
    </xf>
    <xf numFmtId="174" fontId="22" fillId="0" borderId="2" xfId="883" applyNumberFormat="1" applyFont="1" applyBorder="1" applyAlignment="1">
      <alignment horizontal="justify" vertical="top" wrapText="1"/>
    </xf>
    <xf numFmtId="0" fontId="80" fillId="0" borderId="2" xfId="1" applyFont="1" applyBorder="1" applyAlignment="1" applyProtection="1">
      <alignment horizontal="justify" vertical="top" wrapText="1"/>
      <protection locked="0"/>
    </xf>
    <xf numFmtId="174" fontId="13" fillId="0" borderId="2" xfId="883" applyNumberFormat="1" applyFont="1" applyBorder="1" applyAlignment="1">
      <alignment horizontal="justify" vertical="top" wrapText="1"/>
    </xf>
    <xf numFmtId="4" fontId="13" fillId="0" borderId="2" xfId="883" applyNumberFormat="1" applyFont="1" applyBorder="1" applyAlignment="1">
      <alignment horizontal="justify" vertical="top" wrapText="1"/>
    </xf>
    <xf numFmtId="0" fontId="80" fillId="0" borderId="2" xfId="1" applyFont="1" applyFill="1" applyBorder="1" applyAlignment="1" applyProtection="1">
      <alignment horizontal="justify" vertical="top" wrapText="1"/>
      <protection locked="0"/>
    </xf>
    <xf numFmtId="0" fontId="17" fillId="3" borderId="2" xfId="883" applyFont="1" applyFill="1" applyBorder="1" applyAlignment="1">
      <alignment horizontal="left" vertical="top" wrapText="1"/>
    </xf>
    <xf numFmtId="0" fontId="17" fillId="0" borderId="2" xfId="883" applyFont="1" applyFill="1" applyBorder="1" applyAlignment="1">
      <alignment vertical="top" wrapText="1"/>
    </xf>
    <xf numFmtId="4" fontId="17" fillId="0" borderId="2" xfId="883" applyNumberFormat="1" applyFont="1" applyFill="1" applyBorder="1" applyAlignment="1">
      <alignment horizontal="center" vertical="center" wrapText="1"/>
    </xf>
    <xf numFmtId="4" fontId="17" fillId="0" borderId="2" xfId="884" applyNumberFormat="1" applyFont="1" applyFill="1" applyBorder="1" applyAlignment="1">
      <alignment horizontal="center" vertical="center" wrapText="1"/>
    </xf>
    <xf numFmtId="0" fontId="17" fillId="0" borderId="2" xfId="883" applyFont="1" applyFill="1" applyBorder="1" applyAlignment="1">
      <alignment horizontal="left" vertical="top" wrapText="1"/>
    </xf>
    <xf numFmtId="16" fontId="17" fillId="0" borderId="2" xfId="883" applyNumberFormat="1" applyFont="1" applyBorder="1" applyAlignment="1">
      <alignment horizontal="center" vertical="top" wrapText="1"/>
    </xf>
    <xf numFmtId="4" fontId="17" fillId="0" borderId="6" xfId="883" applyNumberFormat="1" applyFont="1" applyBorder="1" applyAlignment="1">
      <alignment vertical="center" wrapText="1"/>
    </xf>
    <xf numFmtId="4" fontId="17" fillId="0" borderId="2" xfId="883" applyNumberFormat="1" applyFont="1" applyBorder="1" applyAlignment="1">
      <alignment vertical="center" wrapText="1"/>
    </xf>
    <xf numFmtId="4" fontId="22" fillId="0" borderId="2" xfId="884" applyNumberFormat="1" applyFont="1" applyBorder="1" applyAlignment="1">
      <alignment horizontal="center" vertical="center" wrapText="1"/>
    </xf>
    <xf numFmtId="0" fontId="17" fillId="0" borderId="2" xfId="883" applyFont="1" applyBorder="1" applyAlignment="1">
      <alignment vertical="center" wrapText="1"/>
    </xf>
    <xf numFmtId="16" fontId="22" fillId="0" borderId="2" xfId="883" applyNumberFormat="1" applyFont="1" applyBorder="1" applyAlignment="1">
      <alignment vertical="top" wrapText="1"/>
    </xf>
    <xf numFmtId="0" fontId="17" fillId="0" borderId="2" xfId="883" applyFont="1" applyBorder="1" applyAlignment="1">
      <alignment horizontal="left" vertical="center" wrapText="1"/>
    </xf>
    <xf numFmtId="0" fontId="17" fillId="0" borderId="0" xfId="883" applyFont="1"/>
    <xf numFmtId="0" fontId="17" fillId="0" borderId="2" xfId="883" applyFont="1" applyBorder="1" applyAlignment="1">
      <alignment horizontal="center" vertical="center" wrapText="1"/>
    </xf>
    <xf numFmtId="0" fontId="17" fillId="0" borderId="20" xfId="883" applyFont="1" applyBorder="1" applyAlignment="1">
      <alignment horizontal="left" vertical="center" wrapText="1"/>
    </xf>
    <xf numFmtId="4" fontId="17" fillId="0" borderId="20" xfId="883" applyNumberFormat="1" applyFont="1" applyBorder="1" applyAlignment="1">
      <alignment horizontal="center" vertical="center" wrapText="1"/>
    </xf>
    <xf numFmtId="4" fontId="17" fillId="0" borderId="20" xfId="884" applyNumberFormat="1" applyFont="1" applyBorder="1" applyAlignment="1">
      <alignment horizontal="center" vertical="center" wrapText="1"/>
    </xf>
    <xf numFmtId="4" fontId="17" fillId="0" borderId="22" xfId="883" applyNumberFormat="1" applyFont="1" applyBorder="1" applyAlignment="1">
      <alignment horizontal="center" vertical="center" wrapText="1"/>
    </xf>
    <xf numFmtId="4" fontId="17" fillId="0" borderId="23" xfId="884" applyNumberFormat="1" applyFont="1" applyBorder="1" applyAlignment="1">
      <alignment horizontal="center" vertical="center" wrapText="1"/>
    </xf>
    <xf numFmtId="0" fontId="17" fillId="0" borderId="22" xfId="883" applyFont="1" applyBorder="1" applyAlignment="1">
      <alignment vertical="center" wrapText="1"/>
    </xf>
    <xf numFmtId="0" fontId="98" fillId="0" borderId="0" xfId="883" applyFont="1" applyAlignment="1">
      <alignment horizontal="justify"/>
    </xf>
    <xf numFmtId="0" fontId="13" fillId="0" borderId="0" xfId="1" applyFont="1" applyAlignment="1">
      <alignment vertical="center" wrapText="1"/>
    </xf>
    <xf numFmtId="49" fontId="13" fillId="0" borderId="2" xfId="1" applyNumberFormat="1" applyFont="1" applyBorder="1" applyAlignment="1">
      <alignment horizontal="center" vertical="center" wrapText="1"/>
    </xf>
    <xf numFmtId="1" fontId="13" fillId="0" borderId="2" xfId="1" applyNumberFormat="1" applyFont="1" applyBorder="1" applyAlignment="1">
      <alignment horizontal="center" vertical="center" wrapText="1"/>
    </xf>
    <xf numFmtId="0" fontId="13" fillId="0" borderId="0" xfId="1" applyFont="1" applyAlignment="1">
      <alignment horizontal="center" vertical="center" wrapText="1"/>
    </xf>
    <xf numFmtId="49" fontId="17" fillId="0" borderId="2" xfId="1" applyNumberFormat="1" applyFont="1" applyBorder="1" applyAlignment="1">
      <alignment horizontal="left" vertical="top" wrapText="1"/>
    </xf>
    <xf numFmtId="2" fontId="17" fillId="0" borderId="2" xfId="1" applyNumberFormat="1" applyFont="1" applyBorder="1" applyAlignment="1">
      <alignment horizontal="center" vertical="center" wrapText="1"/>
    </xf>
    <xf numFmtId="2" fontId="17" fillId="0" borderId="2" xfId="1" applyNumberFormat="1" applyFont="1" applyBorder="1" applyAlignment="1">
      <alignment horizontal="left" vertical="top" wrapText="1"/>
    </xf>
    <xf numFmtId="0" fontId="17" fillId="0" borderId="0" xfId="1" applyFont="1" applyAlignment="1">
      <alignment vertical="center" wrapText="1"/>
    </xf>
    <xf numFmtId="0" fontId="82" fillId="0" borderId="2" xfId="1" applyFont="1" applyBorder="1" applyAlignment="1" applyProtection="1">
      <alignment vertical="top" wrapText="1"/>
      <protection locked="0"/>
    </xf>
    <xf numFmtId="2" fontId="13" fillId="0" borderId="2" xfId="1" applyNumberFormat="1" applyFont="1" applyBorder="1" applyAlignment="1">
      <alignment horizontal="left" vertical="center" wrapText="1"/>
    </xf>
    <xf numFmtId="166" fontId="22" fillId="0" borderId="2" xfId="1" applyNumberFormat="1" applyFont="1" applyBorder="1" applyAlignment="1">
      <alignment horizontal="justify" vertical="top" wrapText="1"/>
    </xf>
    <xf numFmtId="4" fontId="22" fillId="0" borderId="2" xfId="1" applyNumberFormat="1" applyFont="1" applyBorder="1" applyAlignment="1" applyProtection="1">
      <alignment vertical="top" wrapText="1"/>
      <protection locked="0"/>
    </xf>
    <xf numFmtId="166" fontId="13" fillId="0" borderId="2" xfId="1" applyNumberFormat="1" applyFont="1" applyFill="1" applyBorder="1" applyAlignment="1">
      <alignment horizontal="justify" vertical="top" wrapText="1"/>
    </xf>
    <xf numFmtId="166" fontId="13" fillId="0" borderId="2" xfId="1" applyNumberFormat="1" applyFont="1" applyBorder="1" applyAlignment="1">
      <alignment horizontal="justify" vertical="top" wrapText="1"/>
    </xf>
    <xf numFmtId="49" fontId="22" fillId="0" borderId="2" xfId="1" applyNumberFormat="1" applyFont="1" applyBorder="1" applyAlignment="1" applyProtection="1">
      <alignment horizontal="center" vertical="top" wrapText="1"/>
      <protection locked="0"/>
    </xf>
    <xf numFmtId="2" fontId="22" fillId="0" borderId="2" xfId="1" applyNumberFormat="1" applyFont="1" applyBorder="1" applyAlignment="1">
      <alignment horizontal="left" vertical="top" wrapText="1"/>
    </xf>
    <xf numFmtId="4" fontId="22" fillId="0" borderId="2" xfId="1" applyNumberFormat="1" applyFont="1" applyFill="1" applyBorder="1" applyAlignment="1" applyProtection="1">
      <alignment vertical="top" wrapText="1"/>
      <protection locked="0"/>
    </xf>
    <xf numFmtId="166" fontId="22" fillId="0" borderId="2" xfId="0" applyNumberFormat="1" applyFont="1" applyFill="1" applyBorder="1" applyAlignment="1">
      <alignment horizontal="justify" vertical="center" wrapText="1"/>
    </xf>
    <xf numFmtId="2" fontId="13" fillId="0" borderId="2" xfId="0" applyNumberFormat="1" applyFont="1" applyBorder="1" applyAlignment="1">
      <alignment horizontal="left" vertical="center" wrapText="1"/>
    </xf>
    <xf numFmtId="166" fontId="22" fillId="0" borderId="2" xfId="0" applyNumberFormat="1" applyFont="1" applyFill="1" applyBorder="1" applyAlignment="1">
      <alignment horizontal="center" vertical="center" wrapText="1"/>
    </xf>
    <xf numFmtId="4" fontId="22" fillId="0" borderId="2" xfId="0" applyNumberFormat="1" applyFont="1" applyFill="1" applyBorder="1" applyAlignment="1" applyProtection="1">
      <alignment vertical="center" wrapText="1"/>
      <protection locked="0"/>
    </xf>
    <xf numFmtId="0" fontId="83" fillId="0" borderId="2" xfId="1" applyFont="1" applyFill="1" applyBorder="1" applyAlignment="1" applyProtection="1">
      <alignment horizontal="left" vertical="top" wrapText="1"/>
      <protection locked="0"/>
    </xf>
    <xf numFmtId="4" fontId="22" fillId="0" borderId="2" xfId="1" applyNumberFormat="1" applyFont="1" applyBorder="1" applyAlignment="1" applyProtection="1">
      <alignment vertical="center" wrapText="1"/>
      <protection locked="0"/>
    </xf>
    <xf numFmtId="166" fontId="13" fillId="0" borderId="2" xfId="1" applyNumberFormat="1" applyFont="1" applyBorder="1" applyAlignment="1">
      <alignment horizontal="justify" vertical="center" wrapText="1"/>
    </xf>
    <xf numFmtId="4" fontId="13" fillId="0" borderId="2" xfId="1" applyNumberFormat="1" applyFont="1" applyBorder="1" applyAlignment="1">
      <alignment horizontal="center" vertical="center" wrapText="1"/>
    </xf>
    <xf numFmtId="4" fontId="22" fillId="0" borderId="2" xfId="1" applyNumberFormat="1" applyFont="1" applyBorder="1" applyAlignment="1" applyProtection="1">
      <alignment horizontal="left" vertical="center" wrapText="1"/>
      <protection locked="0"/>
    </xf>
    <xf numFmtId="0" fontId="17" fillId="0" borderId="2" xfId="1" applyFont="1" applyBorder="1" applyAlignment="1">
      <alignment vertical="center" wrapText="1"/>
    </xf>
    <xf numFmtId="166" fontId="102" fillId="0" borderId="2" xfId="1" applyNumberFormat="1" applyFont="1" applyBorder="1" applyAlignment="1">
      <alignment horizontal="justify" vertical="top" wrapText="1"/>
    </xf>
    <xf numFmtId="166" fontId="17" fillId="0" borderId="2" xfId="1" applyNumberFormat="1" applyFont="1" applyFill="1" applyBorder="1" applyAlignment="1">
      <alignment horizontal="center" vertical="center" wrapText="1"/>
    </xf>
    <xf numFmtId="0" fontId="17" fillId="0" borderId="2" xfId="1" applyFont="1" applyBorder="1" applyAlignment="1">
      <alignment horizontal="justify" vertical="center" wrapText="1"/>
    </xf>
    <xf numFmtId="166" fontId="103" fillId="0" borderId="2" xfId="1" applyNumberFormat="1" applyFont="1" applyBorder="1" applyAlignment="1">
      <alignment horizontal="justify" vertical="center" wrapText="1"/>
    </xf>
    <xf numFmtId="49" fontId="14" fillId="0" borderId="0" xfId="1" applyNumberFormat="1" applyFont="1" applyAlignment="1">
      <alignment vertical="center" wrapText="1"/>
    </xf>
    <xf numFmtId="0" fontId="13" fillId="0" borderId="0" xfId="1" applyFont="1" applyAlignment="1">
      <alignment horizontal="justify" vertical="center" wrapText="1"/>
    </xf>
    <xf numFmtId="0" fontId="13" fillId="0" borderId="0" xfId="1" applyFont="1" applyAlignment="1">
      <alignment horizontal="left" vertical="center" wrapText="1"/>
    </xf>
    <xf numFmtId="167" fontId="13" fillId="0" borderId="0" xfId="1" applyNumberFormat="1" applyFont="1" applyAlignment="1">
      <alignment horizontal="center" vertical="center" wrapText="1"/>
    </xf>
    <xf numFmtId="167" fontId="13" fillId="0" borderId="0" xfId="1" applyNumberFormat="1" applyFont="1" applyAlignment="1">
      <alignment vertical="center" wrapText="1"/>
    </xf>
    <xf numFmtId="0" fontId="22" fillId="0" borderId="0" xfId="1" applyFont="1"/>
    <xf numFmtId="0" fontId="22" fillId="0" borderId="0" xfId="1" applyFont="1" applyBorder="1"/>
    <xf numFmtId="49" fontId="22" fillId="0" borderId="2" xfId="1" applyNumberFormat="1" applyFont="1" applyBorder="1" applyAlignment="1">
      <alignment horizontal="center" vertical="top" wrapText="1"/>
    </xf>
    <xf numFmtId="0" fontId="17" fillId="0" borderId="2" xfId="1" applyFont="1" applyBorder="1" applyAlignment="1">
      <alignment horizontal="center" vertical="top"/>
    </xf>
    <xf numFmtId="167" fontId="17" fillId="0" borderId="2" xfId="1" applyNumberFormat="1" applyFont="1" applyBorder="1" applyAlignment="1">
      <alignment horizontal="left" vertical="top"/>
    </xf>
    <xf numFmtId="0" fontId="17" fillId="0" borderId="2" xfId="1" applyFont="1" applyBorder="1" applyAlignment="1">
      <alignment horizontal="justify" vertical="top"/>
    </xf>
    <xf numFmtId="49" fontId="22" fillId="0" borderId="2" xfId="1" applyNumberFormat="1" applyFont="1" applyBorder="1" applyAlignment="1">
      <alignment horizontal="center" vertical="top"/>
    </xf>
    <xf numFmtId="0" fontId="22" fillId="0" borderId="6" xfId="1" applyFont="1" applyBorder="1" applyAlignment="1">
      <alignment horizontal="left" vertical="top" wrapText="1"/>
    </xf>
    <xf numFmtId="0" fontId="85" fillId="0" borderId="2" xfId="0" applyFont="1" applyBorder="1" applyAlignment="1">
      <alignment vertical="center" wrapText="1"/>
    </xf>
    <xf numFmtId="167" fontId="17" fillId="0" borderId="5" xfId="1" applyNumberFormat="1" applyFont="1" applyBorder="1" applyAlignment="1">
      <alignment horizontal="center" vertical="center"/>
    </xf>
    <xf numFmtId="167" fontId="17" fillId="0" borderId="2" xfId="1" applyNumberFormat="1" applyFont="1" applyBorder="1" applyAlignment="1">
      <alignment horizontal="center" vertical="center"/>
    </xf>
    <xf numFmtId="0" fontId="85" fillId="0" borderId="2" xfId="0" applyFont="1" applyBorder="1" applyAlignment="1">
      <alignment horizontal="justify" vertical="center" wrapText="1"/>
    </xf>
    <xf numFmtId="0" fontId="86" fillId="0" borderId="2" xfId="0" applyFont="1" applyBorder="1" applyAlignment="1">
      <alignment vertical="center" wrapText="1"/>
    </xf>
    <xf numFmtId="167" fontId="22" fillId="0" borderId="5" xfId="1" applyNumberFormat="1" applyFont="1" applyBorder="1" applyAlignment="1">
      <alignment horizontal="center" vertical="center"/>
    </xf>
    <xf numFmtId="167" fontId="22" fillId="0" borderId="2" xfId="1" applyNumberFormat="1" applyFont="1" applyBorder="1" applyAlignment="1">
      <alignment horizontal="center" vertical="center"/>
    </xf>
    <xf numFmtId="0" fontId="86" fillId="0" borderId="2" xfId="0" applyFont="1" applyBorder="1" applyAlignment="1">
      <alignment horizontal="justify" vertical="center" wrapText="1"/>
    </xf>
    <xf numFmtId="0" fontId="85" fillId="0" borderId="2" xfId="0" applyFont="1" applyBorder="1" applyAlignment="1">
      <alignment horizontal="justify" vertical="top" wrapText="1"/>
    </xf>
    <xf numFmtId="49" fontId="17" fillId="0" borderId="2" xfId="1" applyNumberFormat="1" applyFont="1" applyBorder="1" applyAlignment="1">
      <alignment horizontal="center" vertical="top" wrapText="1"/>
    </xf>
    <xf numFmtId="166" fontId="83" fillId="3" borderId="2" xfId="1" applyNumberFormat="1" applyFont="1" applyFill="1" applyBorder="1" applyAlignment="1" applyProtection="1">
      <alignment horizontal="center" vertical="center" wrapText="1"/>
      <protection locked="0"/>
    </xf>
    <xf numFmtId="49" fontId="22" fillId="0" borderId="6" xfId="1" applyNumberFormat="1" applyFont="1" applyBorder="1" applyAlignment="1">
      <alignment horizontal="center" vertical="top" wrapText="1"/>
    </xf>
    <xf numFmtId="0" fontId="82" fillId="0" borderId="6" xfId="1" applyFont="1" applyBorder="1" applyAlignment="1" applyProtection="1">
      <alignment horizontal="left" vertical="top" wrapText="1"/>
      <protection locked="0"/>
    </xf>
    <xf numFmtId="166" fontId="82" fillId="0" borderId="6" xfId="1" applyNumberFormat="1" applyFont="1" applyBorder="1" applyAlignment="1" applyProtection="1">
      <alignment horizontal="center" vertical="center" wrapText="1"/>
      <protection locked="0"/>
    </xf>
    <xf numFmtId="166" fontId="82" fillId="3" borderId="6" xfId="1" applyNumberFormat="1" applyFont="1" applyFill="1" applyBorder="1" applyAlignment="1" applyProtection="1">
      <alignment horizontal="center" vertical="center" wrapText="1"/>
      <protection locked="0"/>
    </xf>
    <xf numFmtId="166" fontId="22" fillId="0" borderId="6" xfId="1" applyNumberFormat="1" applyFont="1" applyBorder="1" applyAlignment="1">
      <alignment horizontal="center" vertical="center" wrapText="1"/>
    </xf>
    <xf numFmtId="0" fontId="82" fillId="0" borderId="6" xfId="1" applyFont="1" applyBorder="1" applyAlignment="1" applyProtection="1">
      <alignment horizontal="justify" vertical="top" wrapText="1"/>
      <protection locked="0"/>
    </xf>
    <xf numFmtId="0" fontId="83" fillId="3" borderId="2" xfId="1" applyFont="1" applyFill="1" applyBorder="1" applyAlignment="1" applyProtection="1">
      <alignment horizontal="left" vertical="top" wrapText="1"/>
      <protection locked="0"/>
    </xf>
    <xf numFmtId="0" fontId="17" fillId="3" borderId="2" xfId="1" applyFont="1" applyFill="1" applyBorder="1" applyAlignment="1">
      <alignment horizontal="left" vertical="top" wrapText="1"/>
    </xf>
    <xf numFmtId="0" fontId="17" fillId="3" borderId="2" xfId="1" applyFont="1" applyFill="1" applyBorder="1" applyAlignment="1">
      <alignment horizontal="justify" vertical="top"/>
    </xf>
    <xf numFmtId="0" fontId="17" fillId="3" borderId="2" xfId="1" applyFont="1" applyFill="1" applyBorder="1" applyAlignment="1">
      <alignment horizontal="justify" vertical="top" wrapText="1"/>
    </xf>
    <xf numFmtId="166" fontId="82" fillId="0" borderId="2" xfId="1" applyNumberFormat="1" applyFont="1" applyBorder="1" applyAlignment="1" applyProtection="1">
      <alignment horizontal="left" vertical="top" wrapText="1"/>
      <protection locked="0"/>
    </xf>
    <xf numFmtId="166" fontId="82" fillId="3" borderId="2" xfId="1" applyNumberFormat="1" applyFont="1" applyFill="1" applyBorder="1" applyAlignment="1" applyProtection="1">
      <alignment horizontal="center" vertical="center" wrapText="1"/>
      <protection locked="0"/>
    </xf>
    <xf numFmtId="166" fontId="82" fillId="0" borderId="2" xfId="1" applyNumberFormat="1" applyFont="1" applyBorder="1" applyAlignment="1" applyProtection="1">
      <alignment horizontal="justify" vertical="top" wrapText="1"/>
      <protection locked="0"/>
    </xf>
    <xf numFmtId="166" fontId="83" fillId="0" borderId="2" xfId="1" applyNumberFormat="1" applyFont="1" applyBorder="1" applyAlignment="1" applyProtection="1">
      <alignment horizontal="justify" vertical="top" wrapText="1"/>
      <protection locked="0"/>
    </xf>
    <xf numFmtId="166" fontId="83" fillId="0" borderId="2" xfId="1" applyNumberFormat="1" applyFont="1" applyBorder="1" applyAlignment="1" applyProtection="1">
      <alignment horizontal="left" vertical="top" wrapText="1"/>
      <protection locked="0"/>
    </xf>
    <xf numFmtId="0" fontId="22" fillId="3" borderId="2" xfId="1" applyFont="1" applyFill="1" applyBorder="1" applyAlignment="1">
      <alignment horizontal="justify" vertical="top"/>
    </xf>
    <xf numFmtId="0" fontId="82" fillId="3" borderId="2" xfId="1" applyFont="1" applyFill="1" applyBorder="1" applyAlignment="1" applyProtection="1">
      <alignment horizontal="left" vertical="top" wrapText="1"/>
      <protection locked="0"/>
    </xf>
    <xf numFmtId="0" fontId="22" fillId="3" borderId="2" xfId="1" applyFont="1" applyFill="1" applyBorder="1" applyAlignment="1">
      <alignment horizontal="left" vertical="top" wrapText="1"/>
    </xf>
    <xf numFmtId="166" fontId="22" fillId="3" borderId="2" xfId="1" applyNumberFormat="1" applyFont="1" applyFill="1" applyBorder="1" applyAlignment="1">
      <alignment horizontal="center" vertical="center" wrapText="1"/>
    </xf>
    <xf numFmtId="0" fontId="22" fillId="0" borderId="0" xfId="1" applyFont="1" applyAlignment="1">
      <alignment horizontal="center" vertical="top"/>
    </xf>
    <xf numFmtId="49" fontId="17" fillId="3" borderId="2" xfId="1" applyNumberFormat="1" applyFont="1" applyFill="1" applyBorder="1" applyAlignment="1">
      <alignment horizontal="center" vertical="center" wrapText="1"/>
    </xf>
    <xf numFmtId="166" fontId="22" fillId="3" borderId="2" xfId="1" applyNumberFormat="1" applyFont="1" applyFill="1" applyBorder="1" applyAlignment="1">
      <alignment horizontal="justify" vertical="top" wrapText="1"/>
    </xf>
    <xf numFmtId="166" fontId="17" fillId="3" borderId="2" xfId="1" applyNumberFormat="1" applyFont="1" applyFill="1" applyBorder="1" applyAlignment="1">
      <alignment horizontal="justify" vertical="top" wrapText="1"/>
    </xf>
    <xf numFmtId="166" fontId="83" fillId="3" borderId="2" xfId="1" applyNumberFormat="1" applyFont="1" applyFill="1" applyBorder="1" applyAlignment="1" applyProtection="1">
      <alignment horizontal="left" vertical="top" wrapText="1"/>
      <protection locked="0"/>
    </xf>
    <xf numFmtId="166" fontId="82" fillId="3" borderId="2" xfId="1" applyNumberFormat="1" applyFont="1" applyFill="1" applyBorder="1" applyAlignment="1" applyProtection="1">
      <alignment horizontal="justify" vertical="top" wrapText="1"/>
      <protection locked="0"/>
    </xf>
    <xf numFmtId="0" fontId="22" fillId="0" borderId="0" xfId="1" applyFont="1" applyAlignment="1">
      <alignment horizontal="justify"/>
    </xf>
    <xf numFmtId="0" fontId="22" fillId="0" borderId="0" xfId="897" applyFont="1" applyAlignment="1">
      <alignment vertical="center" wrapText="1"/>
    </xf>
    <xf numFmtId="0" fontId="22" fillId="0" borderId="0" xfId="897" applyFont="1" applyAlignment="1">
      <alignment vertical="top" wrapText="1"/>
    </xf>
    <xf numFmtId="0" fontId="22" fillId="0" borderId="2" xfId="897" applyFont="1" applyBorder="1" applyAlignment="1">
      <alignment horizontal="center" vertical="center" wrapText="1"/>
    </xf>
    <xf numFmtId="1" fontId="22" fillId="0" borderId="2" xfId="897" applyNumberFormat="1" applyFont="1" applyBorder="1" applyAlignment="1">
      <alignment horizontal="center" vertical="top" wrapText="1"/>
    </xf>
    <xf numFmtId="1" fontId="22" fillId="0" borderId="2" xfId="897" applyNumberFormat="1" applyFont="1" applyBorder="1" applyAlignment="1">
      <alignment horizontal="center" vertical="center" wrapText="1"/>
    </xf>
    <xf numFmtId="0" fontId="17" fillId="0" borderId="2" xfId="897" applyFont="1" applyBorder="1" applyAlignment="1">
      <alignment horizontal="center" vertical="top" wrapText="1"/>
    </xf>
    <xf numFmtId="1" fontId="17" fillId="0" borderId="2" xfId="897" applyNumberFormat="1" applyFont="1" applyBorder="1" applyAlignment="1">
      <alignment horizontal="left" vertical="top" wrapText="1"/>
    </xf>
    <xf numFmtId="0" fontId="17" fillId="0" borderId="2" xfId="897" applyFont="1" applyBorder="1" applyAlignment="1">
      <alignment horizontal="left" vertical="top" wrapText="1"/>
    </xf>
    <xf numFmtId="4" fontId="17" fillId="0" borderId="2" xfId="897" applyNumberFormat="1" applyFont="1" applyBorder="1" applyAlignment="1">
      <alignment horizontal="center" vertical="center" wrapText="1"/>
    </xf>
    <xf numFmtId="166" fontId="17" fillId="0" borderId="2" xfId="897" applyNumberFormat="1" applyFont="1" applyBorder="1" applyAlignment="1">
      <alignment horizontal="center" vertical="center" wrapText="1"/>
    </xf>
    <xf numFmtId="1" fontId="17" fillId="0" borderId="2" xfId="897" applyNumberFormat="1" applyFont="1" applyBorder="1" applyAlignment="1">
      <alignment horizontal="justify" vertical="top" wrapText="1"/>
    </xf>
    <xf numFmtId="16" fontId="22" fillId="0" borderId="2" xfId="897" applyNumberFormat="1" applyFont="1" applyBorder="1" applyAlignment="1">
      <alignment horizontal="center" vertical="top" wrapText="1"/>
    </xf>
    <xf numFmtId="1" fontId="22" fillId="0" borderId="2" xfId="897" applyNumberFormat="1" applyFont="1" applyBorder="1" applyAlignment="1">
      <alignment horizontal="left" vertical="top" wrapText="1"/>
    </xf>
    <xf numFmtId="0" fontId="22" fillId="0" borderId="2" xfId="897" applyFont="1" applyBorder="1" applyAlignment="1">
      <alignment horizontal="left" vertical="top" wrapText="1"/>
    </xf>
    <xf numFmtId="4" fontId="22" fillId="0" borderId="2" xfId="897" applyNumberFormat="1" applyFont="1" applyBorder="1" applyAlignment="1">
      <alignment horizontal="center" vertical="center" wrapText="1"/>
    </xf>
    <xf numFmtId="166" fontId="22" fillId="0" borderId="2" xfId="897" applyNumberFormat="1" applyFont="1" applyBorder="1" applyAlignment="1">
      <alignment horizontal="center" vertical="center" wrapText="1"/>
    </xf>
    <xf numFmtId="1" fontId="22" fillId="0" borderId="7" xfId="897" applyNumberFormat="1" applyFont="1" applyBorder="1" applyAlignment="1">
      <alignment horizontal="justify" vertical="top" wrapText="1"/>
    </xf>
    <xf numFmtId="1" fontId="22" fillId="0" borderId="7" xfId="897" applyNumberFormat="1" applyFont="1" applyFill="1" applyBorder="1" applyAlignment="1">
      <alignment horizontal="justify" vertical="top" wrapText="1"/>
    </xf>
    <xf numFmtId="0" fontId="22" fillId="0" borderId="6" xfId="897" applyFont="1" applyBorder="1" applyAlignment="1">
      <alignment horizontal="center" vertical="top" wrapText="1"/>
    </xf>
    <xf numFmtId="1" fontId="22" fillId="0" borderId="6" xfId="897" applyNumberFormat="1" applyFont="1" applyBorder="1" applyAlignment="1">
      <alignment horizontal="left" vertical="top" wrapText="1"/>
    </xf>
    <xf numFmtId="1" fontId="22" fillId="0" borderId="6" xfId="897" applyNumberFormat="1" applyFont="1" applyBorder="1" applyAlignment="1">
      <alignment horizontal="justify" vertical="top" wrapText="1"/>
    </xf>
    <xf numFmtId="1" fontId="17" fillId="0" borderId="2" xfId="897" applyNumberFormat="1" applyFont="1" applyBorder="1" applyAlignment="1">
      <alignment vertical="top" wrapText="1"/>
    </xf>
    <xf numFmtId="0" fontId="22" fillId="0" borderId="2" xfId="897" applyFont="1" applyBorder="1" applyAlignment="1">
      <alignment horizontal="center" vertical="top" wrapText="1"/>
    </xf>
    <xf numFmtId="1" fontId="22" fillId="0" borderId="2" xfId="897" applyNumberFormat="1" applyFont="1" applyBorder="1" applyAlignment="1">
      <alignment vertical="top" wrapText="1"/>
    </xf>
    <xf numFmtId="1" fontId="22" fillId="0" borderId="2" xfId="897" applyNumberFormat="1" applyFont="1" applyBorder="1" applyAlignment="1">
      <alignment horizontal="justify" vertical="top" wrapText="1"/>
    </xf>
    <xf numFmtId="49" fontId="17" fillId="0" borderId="2" xfId="897" applyNumberFormat="1" applyFont="1" applyBorder="1" applyAlignment="1">
      <alignment horizontal="center" vertical="top" wrapText="1"/>
    </xf>
    <xf numFmtId="49" fontId="22" fillId="0" borderId="2" xfId="897" applyNumberFormat="1" applyFont="1" applyBorder="1" applyAlignment="1">
      <alignment horizontal="center" vertical="top" wrapText="1"/>
    </xf>
    <xf numFmtId="1" fontId="22" fillId="0" borderId="2" xfId="897" applyNumberFormat="1" applyFont="1" applyFill="1" applyBorder="1" applyAlignment="1">
      <alignment horizontal="justify" vertical="top" wrapText="1"/>
    </xf>
    <xf numFmtId="0" fontId="17" fillId="0" borderId="2" xfId="897" applyFont="1" applyBorder="1" applyAlignment="1">
      <alignment horizontal="justify" vertical="top" wrapText="1"/>
    </xf>
    <xf numFmtId="0" fontId="22" fillId="0" borderId="2" xfId="897" applyFont="1" applyFill="1" applyBorder="1" applyAlignment="1">
      <alignment horizontal="justify" vertical="top" wrapText="1"/>
    </xf>
    <xf numFmtId="1" fontId="105" fillId="0" borderId="2" xfId="897" applyNumberFormat="1" applyFont="1" applyBorder="1" applyAlignment="1">
      <alignment horizontal="justify" vertical="top" wrapText="1"/>
    </xf>
    <xf numFmtId="1" fontId="58" fillId="0" borderId="7" xfId="897" applyNumberFormat="1" applyFont="1" applyBorder="1" applyAlignment="1">
      <alignment horizontal="justify" vertical="top" wrapText="1"/>
    </xf>
    <xf numFmtId="1" fontId="105" fillId="0" borderId="7" xfId="897" applyNumberFormat="1" applyFont="1" applyBorder="1" applyAlignment="1">
      <alignment horizontal="justify" vertical="top" wrapText="1"/>
    </xf>
    <xf numFmtId="2" fontId="17" fillId="0" borderId="2" xfId="897" applyNumberFormat="1" applyFont="1" applyBorder="1" applyAlignment="1">
      <alignment horizontal="center" vertical="center" wrapText="1"/>
    </xf>
    <xf numFmtId="167" fontId="17" fillId="0" borderId="2" xfId="897" applyNumberFormat="1" applyFont="1" applyBorder="1" applyAlignment="1">
      <alignment horizontal="center" vertical="center" wrapText="1"/>
    </xf>
    <xf numFmtId="0" fontId="22" fillId="0" borderId="2" xfId="897" applyFont="1" applyBorder="1" applyAlignment="1">
      <alignment vertical="top" wrapText="1"/>
    </xf>
    <xf numFmtId="0" fontId="17" fillId="0" borderId="2" xfId="897" applyFont="1" applyBorder="1" applyAlignment="1">
      <alignment vertical="top" wrapText="1"/>
    </xf>
    <xf numFmtId="2" fontId="22" fillId="0" borderId="2" xfId="897" applyNumberFormat="1" applyFont="1" applyBorder="1" applyAlignment="1">
      <alignment horizontal="center" vertical="center" wrapText="1"/>
    </xf>
    <xf numFmtId="167" fontId="22" fillId="0" borderId="2" xfId="897" applyNumberFormat="1" applyFont="1" applyBorder="1" applyAlignment="1">
      <alignment horizontal="center" vertical="center" wrapText="1"/>
    </xf>
    <xf numFmtId="0" fontId="22" fillId="0" borderId="2" xfId="897" applyFont="1" applyBorder="1" applyAlignment="1">
      <alignment horizontal="justify" vertical="top" wrapText="1"/>
    </xf>
    <xf numFmtId="49" fontId="17" fillId="0" borderId="3" xfId="897" applyNumberFormat="1" applyFont="1" applyBorder="1" applyAlignment="1">
      <alignment vertical="center" wrapText="1"/>
    </xf>
    <xf numFmtId="49" fontId="17" fillId="0" borderId="2" xfId="897" applyNumberFormat="1" applyFont="1" applyBorder="1" applyAlignment="1">
      <alignment horizontal="center" vertical="center" wrapText="1"/>
    </xf>
    <xf numFmtId="0" fontId="22" fillId="0" borderId="0" xfId="897" applyFont="1" applyAlignment="1">
      <alignment horizontal="center" vertical="center" wrapText="1"/>
    </xf>
    <xf numFmtId="0" fontId="22" fillId="0" borderId="0" xfId="897" applyFont="1" applyAlignment="1">
      <alignment horizontal="left" vertical="center" wrapText="1"/>
    </xf>
    <xf numFmtId="0" fontId="22" fillId="0" borderId="0" xfId="897" applyFont="1" applyAlignment="1">
      <alignment horizontal="justify" vertical="center" wrapText="1"/>
    </xf>
    <xf numFmtId="167" fontId="22" fillId="0" borderId="0" xfId="897" applyNumberFormat="1" applyFont="1" applyAlignment="1">
      <alignment horizontal="center" vertical="center" wrapText="1"/>
    </xf>
    <xf numFmtId="167" fontId="22" fillId="0" borderId="0" xfId="897" applyNumberFormat="1" applyFont="1" applyAlignment="1">
      <alignment vertical="center" wrapText="1"/>
    </xf>
    <xf numFmtId="0" fontId="14" fillId="0" borderId="2" xfId="1" applyFont="1" applyFill="1" applyBorder="1" applyAlignment="1">
      <alignment vertical="center" wrapText="1"/>
    </xf>
    <xf numFmtId="166" fontId="14" fillId="0" borderId="2" xfId="1" applyNumberFormat="1" applyFont="1" applyFill="1" applyBorder="1" applyAlignment="1">
      <alignment horizontal="center" vertical="center" wrapText="1"/>
    </xf>
    <xf numFmtId="0" fontId="14" fillId="0" borderId="2" xfId="1" applyFont="1" applyFill="1" applyBorder="1" applyAlignment="1">
      <alignment horizontal="right" vertical="center" wrapText="1"/>
    </xf>
    <xf numFmtId="0" fontId="21" fillId="0" borderId="2" xfId="1" applyFont="1" applyFill="1" applyBorder="1" applyAlignment="1">
      <alignment horizontal="left" vertical="center" wrapText="1"/>
    </xf>
    <xf numFmtId="166" fontId="22" fillId="0" borderId="2" xfId="1" applyNumberFormat="1" applyFont="1" applyFill="1" applyBorder="1" applyAlignment="1">
      <alignment horizontal="center" vertical="center" wrapText="1"/>
    </xf>
    <xf numFmtId="166" fontId="21" fillId="0" borderId="2" xfId="1" applyNumberFormat="1" applyFont="1" applyFill="1" applyBorder="1" applyAlignment="1">
      <alignment horizontal="center" vertical="center" wrapText="1"/>
    </xf>
    <xf numFmtId="0" fontId="23" fillId="0" borderId="2" xfId="1" applyFont="1" applyFill="1" applyBorder="1" applyAlignment="1">
      <alignment vertical="center" wrapText="1"/>
    </xf>
    <xf numFmtId="166" fontId="21" fillId="0" borderId="2" xfId="1" applyNumberFormat="1" applyFont="1" applyFill="1" applyBorder="1" applyAlignment="1">
      <alignment horizontal="center" vertical="center"/>
    </xf>
    <xf numFmtId="0" fontId="21" fillId="0" borderId="2" xfId="1" applyFont="1" applyFill="1" applyBorder="1" applyAlignment="1">
      <alignment vertical="center" wrapText="1"/>
    </xf>
    <xf numFmtId="166" fontId="17" fillId="0" borderId="2" xfId="1" applyNumberFormat="1" applyFont="1" applyFill="1" applyBorder="1" applyAlignment="1">
      <alignment horizontal="center" vertical="center"/>
    </xf>
    <xf numFmtId="0" fontId="25" fillId="0" borderId="2" xfId="1" applyFont="1" applyFill="1" applyBorder="1"/>
    <xf numFmtId="0" fontId="14" fillId="0" borderId="2" xfId="1" applyFont="1" applyFill="1" applyBorder="1" applyAlignment="1">
      <alignment horizontal="left" vertical="center" wrapText="1"/>
    </xf>
    <xf numFmtId="0" fontId="94" fillId="0" borderId="0" xfId="1" applyFont="1"/>
    <xf numFmtId="0" fontId="17" fillId="0" borderId="0" xfId="1" applyFont="1" applyAlignment="1">
      <alignment horizontal="left" vertical="top" wrapText="1"/>
    </xf>
    <xf numFmtId="0" fontId="17" fillId="0" borderId="0" xfId="1" applyFont="1" applyAlignment="1">
      <alignment horizontal="justify" vertical="top" wrapText="1"/>
    </xf>
    <xf numFmtId="2" fontId="22" fillId="0" borderId="2" xfId="1" applyNumberFormat="1" applyFont="1" applyFill="1" applyBorder="1" applyAlignment="1">
      <alignment horizontal="center" vertical="center" wrapText="1"/>
    </xf>
    <xf numFmtId="167" fontId="22" fillId="0" borderId="2" xfId="1" applyNumberFormat="1" applyFont="1" applyFill="1" applyBorder="1" applyAlignment="1">
      <alignment horizontal="center" vertical="center" wrapText="1"/>
    </xf>
    <xf numFmtId="1" fontId="22" fillId="0" borderId="2" xfId="1" applyNumberFormat="1" applyFont="1" applyBorder="1" applyAlignment="1">
      <alignment horizontal="center" vertical="center" wrapText="1"/>
    </xf>
    <xf numFmtId="166" fontId="22" fillId="0" borderId="2" xfId="1" applyNumberFormat="1" applyFont="1" applyFill="1" applyBorder="1" applyAlignment="1">
      <alignment vertical="center" wrapText="1"/>
    </xf>
    <xf numFmtId="166" fontId="17" fillId="0" borderId="6" xfId="1" applyNumberFormat="1" applyFont="1" applyFill="1" applyBorder="1" applyAlignment="1">
      <alignment vertical="top" wrapText="1"/>
    </xf>
    <xf numFmtId="1" fontId="17" fillId="0" borderId="2" xfId="1" applyNumberFormat="1" applyFont="1" applyFill="1" applyBorder="1" applyAlignment="1">
      <alignment horizontal="left" vertical="top" wrapText="1"/>
    </xf>
    <xf numFmtId="166" fontId="17" fillId="0" borderId="2" xfId="1" applyNumberFormat="1" applyFont="1" applyFill="1" applyBorder="1" applyAlignment="1">
      <alignment horizontal="justify" vertical="top" wrapText="1"/>
    </xf>
    <xf numFmtId="0" fontId="21" fillId="0" borderId="0" xfId="1" applyFont="1" applyAlignment="1">
      <alignment horizontal="center" vertical="center"/>
    </xf>
    <xf numFmtId="166" fontId="21" fillId="0" borderId="0" xfId="1" applyNumberFormat="1" applyFont="1" applyAlignment="1">
      <alignment horizontal="center" vertical="center"/>
    </xf>
    <xf numFmtId="166" fontId="22" fillId="0" borderId="2" xfId="1" applyNumberFormat="1" applyFont="1" applyFill="1" applyBorder="1" applyAlignment="1">
      <alignment vertical="top" wrapText="1"/>
    </xf>
    <xf numFmtId="166" fontId="22" fillId="0" borderId="0" xfId="1" applyNumberFormat="1" applyFont="1" applyAlignment="1">
      <alignment horizontal="center" vertical="center"/>
    </xf>
    <xf numFmtId="166" fontId="17" fillId="0" borderId="2" xfId="1" applyNumberFormat="1" applyFont="1" applyFill="1" applyBorder="1" applyAlignment="1">
      <alignment horizontal="justify" vertical="center" wrapText="1"/>
    </xf>
    <xf numFmtId="0" fontId="22" fillId="0" borderId="0" xfId="1" applyFont="1" applyAlignment="1">
      <alignment horizontal="left" vertical="top"/>
    </xf>
    <xf numFmtId="0" fontId="22" fillId="0" borderId="0" xfId="1" applyFont="1" applyAlignment="1">
      <alignment horizontal="justify" vertical="top"/>
    </xf>
    <xf numFmtId="0" fontId="16" fillId="0" borderId="0" xfId="1" applyFont="1"/>
    <xf numFmtId="0" fontId="22" fillId="0" borderId="0" xfId="966" applyFont="1" applyAlignment="1">
      <alignment vertical="center" wrapText="1"/>
    </xf>
    <xf numFmtId="49" fontId="22" fillId="0" borderId="2" xfId="904" applyNumberFormat="1" applyFont="1" applyBorder="1" applyAlignment="1">
      <alignment horizontal="center" vertical="center" wrapText="1"/>
    </xf>
    <xf numFmtId="0" fontId="22" fillId="0" borderId="2" xfId="904" applyFont="1" applyBorder="1" applyAlignment="1">
      <alignment horizontal="center" vertical="center" wrapText="1"/>
    </xf>
    <xf numFmtId="3" fontId="22" fillId="0" borderId="2" xfId="904" applyNumberFormat="1" applyFont="1" applyBorder="1" applyAlignment="1">
      <alignment horizontal="center" vertical="center" wrapText="1"/>
    </xf>
    <xf numFmtId="4" fontId="83" fillId="0" borderId="2" xfId="904" applyNumberFormat="1" applyFont="1" applyBorder="1" applyAlignment="1" applyProtection="1">
      <alignment horizontal="center" vertical="center" wrapText="1"/>
      <protection locked="0"/>
    </xf>
    <xf numFmtId="166" fontId="17" fillId="0" borderId="2" xfId="966" applyNumberFormat="1" applyFont="1" applyBorder="1" applyAlignment="1">
      <alignment horizontal="center" vertical="center"/>
    </xf>
    <xf numFmtId="4" fontId="19" fillId="0" borderId="2" xfId="966" applyNumberFormat="1" applyFont="1" applyBorder="1" applyAlignment="1">
      <alignment horizontal="justify" vertical="top"/>
    </xf>
    <xf numFmtId="4" fontId="17" fillId="0" borderId="2" xfId="966" applyNumberFormat="1" applyFont="1" applyBorder="1" applyAlignment="1">
      <alignment horizontal="center" vertical="center"/>
    </xf>
    <xf numFmtId="0" fontId="21" fillId="0" borderId="0" xfId="966" applyFont="1"/>
    <xf numFmtId="49" fontId="22" fillId="0" borderId="2" xfId="966" applyNumberFormat="1" applyFont="1" applyBorder="1" applyAlignment="1">
      <alignment horizontal="center" vertical="center" wrapText="1"/>
    </xf>
    <xf numFmtId="4" fontId="82" fillId="0" borderId="2" xfId="904" applyNumberFormat="1" applyFont="1" applyBorder="1" applyAlignment="1" applyProtection="1">
      <alignment horizontal="center" vertical="center" wrapText="1"/>
      <protection locked="0"/>
    </xf>
    <xf numFmtId="166" fontId="22" fillId="0" borderId="2" xfId="966" applyNumberFormat="1" applyFont="1" applyBorder="1" applyAlignment="1">
      <alignment horizontal="center" vertical="center"/>
    </xf>
    <xf numFmtId="4" fontId="22" fillId="0" borderId="2" xfId="966" applyNumberFormat="1" applyFont="1" applyBorder="1" applyAlignment="1">
      <alignment horizontal="justify" vertical="top" wrapText="1"/>
    </xf>
    <xf numFmtId="4" fontId="22" fillId="0" borderId="2" xfId="966" applyNumberFormat="1" applyFont="1" applyBorder="1" applyAlignment="1">
      <alignment horizontal="center" vertical="center"/>
    </xf>
    <xf numFmtId="0" fontId="22" fillId="0" borderId="2" xfId="966" applyFont="1" applyBorder="1" applyAlignment="1">
      <alignment horizontal="center" vertical="center" wrapText="1"/>
    </xf>
    <xf numFmtId="4" fontId="17" fillId="0" borderId="2" xfId="966" applyNumberFormat="1" applyFont="1" applyBorder="1" applyAlignment="1">
      <alignment horizontal="justify" vertical="top"/>
    </xf>
    <xf numFmtId="49" fontId="19" fillId="0" borderId="2" xfId="966" applyNumberFormat="1" applyFont="1" applyBorder="1" applyAlignment="1">
      <alignment horizontal="justify" vertical="top"/>
    </xf>
    <xf numFmtId="49" fontId="17" fillId="0" borderId="2" xfId="966" applyNumberFormat="1" applyFont="1" applyBorder="1" applyAlignment="1">
      <alignment vertical="center" wrapText="1"/>
    </xf>
    <xf numFmtId="4" fontId="22" fillId="0" borderId="2" xfId="966" applyNumberFormat="1" applyFont="1" applyBorder="1" applyAlignment="1">
      <alignment horizontal="justify" vertical="top"/>
    </xf>
    <xf numFmtId="49" fontId="22" fillId="0" borderId="2" xfId="966" applyNumberFormat="1" applyFont="1" applyBorder="1" applyAlignment="1">
      <alignment horizontal="justify" vertical="top"/>
    </xf>
    <xf numFmtId="49" fontId="22" fillId="0" borderId="2" xfId="966" applyNumberFormat="1" applyFont="1" applyBorder="1" applyAlignment="1">
      <alignment horizontal="justify" vertical="top" wrapText="1"/>
    </xf>
    <xf numFmtId="49" fontId="21" fillId="0" borderId="2" xfId="966" applyNumberFormat="1" applyFont="1" applyBorder="1" applyAlignment="1">
      <alignment horizontal="justify" vertical="top"/>
    </xf>
    <xf numFmtId="4" fontId="82" fillId="3" borderId="2" xfId="904" applyNumberFormat="1" applyFont="1" applyFill="1" applyBorder="1" applyAlignment="1" applyProtection="1">
      <alignment horizontal="center" vertical="center" wrapText="1"/>
      <protection locked="0"/>
    </xf>
    <xf numFmtId="0" fontId="22" fillId="0" borderId="2" xfId="966" applyFont="1" applyBorder="1" applyAlignment="1">
      <alignment vertical="top" wrapText="1"/>
    </xf>
    <xf numFmtId="4" fontId="82" fillId="3" borderId="2" xfId="904" applyNumberFormat="1" applyFont="1" applyFill="1" applyBorder="1" applyAlignment="1" applyProtection="1">
      <alignment vertical="center" wrapText="1"/>
      <protection locked="0"/>
    </xf>
    <xf numFmtId="166" fontId="22" fillId="0" borderId="2" xfId="966" applyNumberFormat="1" applyFont="1" applyBorder="1" applyAlignment="1">
      <alignment vertical="center"/>
    </xf>
    <xf numFmtId="49" fontId="22" fillId="0" borderId="2" xfId="966" applyNumberFormat="1" applyFont="1" applyBorder="1" applyAlignment="1">
      <alignment vertical="top" wrapText="1"/>
    </xf>
    <xf numFmtId="0" fontId="17" fillId="0" borderId="2" xfId="966" applyFont="1" applyBorder="1" applyAlignment="1">
      <alignment vertical="top" wrapText="1"/>
    </xf>
    <xf numFmtId="4" fontId="17" fillId="0" borderId="2" xfId="966" applyNumberFormat="1" applyFont="1" applyBorder="1" applyAlignment="1">
      <alignment horizontal="center" vertical="center" wrapText="1"/>
    </xf>
    <xf numFmtId="49" fontId="17" fillId="0" borderId="2" xfId="966" applyNumberFormat="1" applyFont="1" applyBorder="1" applyAlignment="1">
      <alignment horizontal="justify" vertical="top"/>
    </xf>
    <xf numFmtId="166" fontId="17" fillId="0" borderId="2" xfId="966" applyNumberFormat="1" applyFont="1" applyBorder="1" applyAlignment="1">
      <alignment horizontal="justify" vertical="top"/>
    </xf>
    <xf numFmtId="0" fontId="19" fillId="0" borderId="0" xfId="966" applyFont="1" applyAlignment="1">
      <alignment vertical="center" wrapText="1"/>
    </xf>
    <xf numFmtId="0" fontId="22" fillId="3" borderId="2" xfId="966" applyFont="1" applyFill="1" applyBorder="1" applyAlignment="1">
      <alignment vertical="top" wrapText="1"/>
    </xf>
    <xf numFmtId="166" fontId="82" fillId="3" borderId="2" xfId="904" applyNumberFormat="1" applyFont="1" applyFill="1" applyBorder="1" applyAlignment="1" applyProtection="1">
      <alignment horizontal="justify" vertical="top" wrapText="1"/>
      <protection locked="0"/>
    </xf>
    <xf numFmtId="166" fontId="17" fillId="0" borderId="2" xfId="966" applyNumberFormat="1" applyFont="1" applyBorder="1" applyAlignment="1">
      <alignment horizontal="justify" vertical="top" wrapText="1"/>
    </xf>
    <xf numFmtId="4" fontId="17" fillId="0" borderId="2" xfId="966" applyNumberFormat="1" applyFont="1" applyFill="1" applyBorder="1" applyAlignment="1">
      <alignment horizontal="center" vertical="center" wrapText="1"/>
    </xf>
    <xf numFmtId="166" fontId="17" fillId="0" borderId="2" xfId="966" applyNumberFormat="1" applyFont="1" applyFill="1" applyBorder="1" applyAlignment="1">
      <alignment horizontal="center" vertical="center" wrapText="1"/>
    </xf>
    <xf numFmtId="0" fontId="22" fillId="0" borderId="2" xfId="966" applyFont="1" applyBorder="1" applyAlignment="1">
      <alignment horizontal="justify" vertical="top" wrapText="1"/>
    </xf>
    <xf numFmtId="4" fontId="22" fillId="0" borderId="2" xfId="966" applyNumberFormat="1" applyFont="1" applyFill="1" applyBorder="1" applyAlignment="1">
      <alignment horizontal="center" vertical="center" wrapText="1"/>
    </xf>
    <xf numFmtId="166" fontId="22" fillId="0" borderId="2" xfId="966" applyNumberFormat="1" applyFont="1" applyFill="1" applyBorder="1" applyAlignment="1">
      <alignment horizontal="center" vertical="center" wrapText="1"/>
    </xf>
    <xf numFmtId="166" fontId="22" fillId="0" borderId="2" xfId="966" applyNumberFormat="1" applyFont="1" applyFill="1" applyBorder="1" applyAlignment="1">
      <alignment horizontal="left" vertical="top" wrapText="1"/>
    </xf>
    <xf numFmtId="0" fontId="17" fillId="0" borderId="2" xfId="966" applyFont="1" applyBorder="1" applyAlignment="1">
      <alignment horizontal="center" vertical="center" wrapText="1"/>
    </xf>
    <xf numFmtId="166" fontId="17" fillId="0" borderId="2" xfId="966" applyNumberFormat="1" applyFont="1" applyBorder="1" applyAlignment="1">
      <alignment horizontal="center" vertical="center" wrapText="1"/>
    </xf>
    <xf numFmtId="49" fontId="17" fillId="0" borderId="2" xfId="966" applyNumberFormat="1" applyFont="1" applyBorder="1" applyAlignment="1">
      <alignment horizontal="justify" vertical="top" wrapText="1"/>
    </xf>
    <xf numFmtId="0" fontId="17" fillId="0" borderId="0" xfId="966" applyFont="1" applyAlignment="1">
      <alignment vertical="center" wrapText="1"/>
    </xf>
    <xf numFmtId="4" fontId="22" fillId="0" borderId="2" xfId="966" applyNumberFormat="1" applyFont="1" applyBorder="1" applyAlignment="1">
      <alignment horizontal="center" vertical="center" wrapText="1"/>
    </xf>
    <xf numFmtId="166" fontId="22" fillId="0" borderId="2" xfId="966" applyNumberFormat="1" applyFont="1" applyBorder="1" applyAlignment="1">
      <alignment horizontal="center" vertical="center" wrapText="1"/>
    </xf>
    <xf numFmtId="166" fontId="22" fillId="0" borderId="2" xfId="966" applyNumberFormat="1" applyFont="1" applyBorder="1" applyAlignment="1">
      <alignment horizontal="justify" vertical="top" wrapText="1"/>
    </xf>
    <xf numFmtId="166" fontId="17" fillId="0" borderId="2" xfId="966" applyNumberFormat="1" applyFont="1" applyFill="1" applyBorder="1" applyAlignment="1">
      <alignment horizontal="justify" vertical="top" wrapText="1"/>
    </xf>
    <xf numFmtId="49" fontId="17" fillId="0" borderId="2" xfId="1" applyNumberFormat="1" applyFont="1" applyBorder="1" applyAlignment="1">
      <alignment horizontal="justify" vertical="top"/>
    </xf>
    <xf numFmtId="166" fontId="82" fillId="0" borderId="2" xfId="904" applyNumberFormat="1" applyFont="1" applyBorder="1" applyAlignment="1">
      <alignment horizontal="center" vertical="center" wrapText="1"/>
    </xf>
    <xf numFmtId="166" fontId="82" fillId="0" borderId="2" xfId="904" applyNumberFormat="1" applyFont="1" applyBorder="1" applyAlignment="1">
      <alignment horizontal="left" vertical="top" wrapText="1"/>
    </xf>
    <xf numFmtId="166" fontId="22" fillId="0" borderId="2" xfId="966" applyNumberFormat="1" applyFont="1" applyFill="1" applyBorder="1" applyAlignment="1">
      <alignment horizontal="justify" vertical="top" wrapText="1"/>
    </xf>
    <xf numFmtId="4" fontId="22" fillId="0" borderId="2" xfId="966" applyNumberFormat="1" applyFont="1" applyFill="1" applyBorder="1" applyAlignment="1">
      <alignment horizontal="center" vertical="center"/>
    </xf>
    <xf numFmtId="166" fontId="82" fillId="0" borderId="2" xfId="904" applyNumberFormat="1" applyFont="1" applyBorder="1" applyAlignment="1">
      <alignment vertical="center" wrapText="1"/>
    </xf>
    <xf numFmtId="166" fontId="82" fillId="0" borderId="2" xfId="904" applyNumberFormat="1" applyFont="1" applyBorder="1" applyAlignment="1">
      <alignment vertical="top" wrapText="1"/>
    </xf>
    <xf numFmtId="49" fontId="22" fillId="0" borderId="2" xfId="966" applyNumberFormat="1" applyFont="1" applyBorder="1" applyAlignment="1">
      <alignment vertical="top"/>
    </xf>
    <xf numFmtId="0" fontId="22" fillId="0" borderId="0" xfId="1011" applyFont="1" applyAlignment="1">
      <alignment vertical="center" wrapText="1"/>
    </xf>
    <xf numFmtId="166" fontId="22" fillId="0" borderId="0" xfId="966" applyNumberFormat="1" applyFont="1" applyAlignment="1">
      <alignment vertical="center" wrapText="1"/>
    </xf>
    <xf numFmtId="49" fontId="17" fillId="0" borderId="0" xfId="1215" applyNumberFormat="1" applyFont="1" applyAlignment="1">
      <alignment horizontal="center" vertical="center" wrapText="1"/>
    </xf>
    <xf numFmtId="0" fontId="22" fillId="0" borderId="0" xfId="1215" applyFont="1" applyAlignment="1">
      <alignment vertical="top" wrapText="1"/>
    </xf>
    <xf numFmtId="166" fontId="22" fillId="0" borderId="0" xfId="1215" applyNumberFormat="1" applyFont="1" applyAlignment="1">
      <alignment horizontal="center" vertical="center" wrapText="1"/>
    </xf>
    <xf numFmtId="0" fontId="22" fillId="0" borderId="0" xfId="1215" applyFont="1" applyAlignment="1">
      <alignment horizontal="center" vertical="center" wrapText="1"/>
    </xf>
    <xf numFmtId="0" fontId="22" fillId="0" borderId="0" xfId="1215" applyFont="1" applyAlignment="1">
      <alignment horizontal="justify" vertical="top" wrapText="1"/>
    </xf>
    <xf numFmtId="0" fontId="22" fillId="0" borderId="0" xfId="966" applyFont="1" applyAlignment="1">
      <alignment horizontal="justify" vertical="top" wrapText="1"/>
    </xf>
    <xf numFmtId="49" fontId="17" fillId="0" borderId="0" xfId="966" applyNumberFormat="1" applyFont="1" applyAlignment="1">
      <alignment horizontal="center" vertical="center" wrapText="1"/>
    </xf>
    <xf numFmtId="0" fontId="22" fillId="0" borderId="0" xfId="966" applyFont="1" applyAlignment="1">
      <alignment vertical="top" wrapText="1"/>
    </xf>
    <xf numFmtId="0" fontId="22" fillId="0" borderId="0" xfId="966" applyFont="1" applyAlignment="1">
      <alignment horizontal="center" vertical="center" wrapText="1"/>
    </xf>
    <xf numFmtId="0" fontId="17" fillId="0" borderId="0" xfId="841" applyFont="1" applyAlignment="1">
      <alignment vertical="center" wrapText="1"/>
    </xf>
    <xf numFmtId="0" fontId="17" fillId="0" borderId="0" xfId="841" applyFont="1" applyAlignment="1">
      <alignment horizontal="center" vertical="center" wrapText="1"/>
    </xf>
    <xf numFmtId="0" fontId="17" fillId="0" borderId="0" xfId="841" applyFont="1" applyAlignment="1">
      <alignment horizontal="left" vertical="top" wrapText="1"/>
    </xf>
    <xf numFmtId="0" fontId="17" fillId="0" borderId="0" xfId="841" applyFont="1" applyAlignment="1">
      <alignment horizontal="justify" vertical="top" wrapText="1"/>
    </xf>
    <xf numFmtId="0" fontId="82" fillId="0" borderId="0" xfId="841" applyFont="1" applyAlignment="1">
      <alignment vertical="center" wrapText="1"/>
    </xf>
    <xf numFmtId="166" fontId="83" fillId="0" borderId="2" xfId="841" applyNumberFormat="1" applyFont="1" applyBorder="1" applyAlignment="1">
      <alignment horizontal="center" vertical="center" wrapText="1"/>
    </xf>
    <xf numFmtId="166" fontId="82" fillId="0" borderId="2" xfId="841" applyNumberFormat="1" applyFont="1" applyBorder="1" applyAlignment="1">
      <alignment horizontal="justify" vertical="top" wrapText="1"/>
    </xf>
    <xf numFmtId="0" fontId="106" fillId="0" borderId="0" xfId="841" applyFont="1" applyAlignment="1">
      <alignment vertical="center" wrapText="1"/>
    </xf>
    <xf numFmtId="0" fontId="17" fillId="0" borderId="2" xfId="841" applyFont="1" applyBorder="1" applyAlignment="1">
      <alignment horizontal="left" vertical="top" wrapText="1"/>
    </xf>
    <xf numFmtId="166" fontId="82" fillId="0" borderId="2" xfId="841" applyNumberFormat="1" applyFont="1" applyBorder="1" applyAlignment="1">
      <alignment horizontal="center" vertical="center" wrapText="1"/>
    </xf>
    <xf numFmtId="0" fontId="82" fillId="0" borderId="2" xfId="841" applyFont="1" applyBorder="1" applyAlignment="1">
      <alignment horizontal="left" vertical="top" wrapText="1"/>
    </xf>
    <xf numFmtId="166" fontId="82" fillId="0" borderId="2" xfId="841" applyNumberFormat="1" applyFont="1" applyFill="1" applyBorder="1" applyAlignment="1">
      <alignment horizontal="center" vertical="center" wrapText="1"/>
    </xf>
    <xf numFmtId="49" fontId="82" fillId="0" borderId="2" xfId="841" applyNumberFormat="1" applyFont="1" applyBorder="1" applyAlignment="1">
      <alignment horizontal="center" vertical="center" wrapText="1"/>
    </xf>
    <xf numFmtId="49" fontId="22" fillId="0" borderId="2" xfId="1" applyNumberFormat="1" applyFont="1" applyBorder="1" applyAlignment="1">
      <alignment horizontal="left" vertical="top" wrapText="1"/>
    </xf>
    <xf numFmtId="0" fontId="86" fillId="0" borderId="2" xfId="1" applyFont="1" applyBorder="1" applyAlignment="1">
      <alignment horizontal="justify" vertical="top" wrapText="1"/>
    </xf>
    <xf numFmtId="0" fontId="83" fillId="0" borderId="2" xfId="841" applyFont="1" applyBorder="1" applyAlignment="1">
      <alignment horizontal="left" vertical="top" wrapText="1"/>
    </xf>
    <xf numFmtId="0" fontId="82" fillId="0" borderId="0" xfId="841" applyFont="1" applyAlignment="1">
      <alignment wrapText="1"/>
    </xf>
    <xf numFmtId="0" fontId="82" fillId="0" borderId="2" xfId="1" applyFont="1" applyFill="1" applyBorder="1" applyAlignment="1">
      <alignment horizontal="justify" vertical="top" wrapText="1"/>
    </xf>
    <xf numFmtId="0" fontId="82" fillId="0" borderId="2" xfId="1" applyFont="1" applyBorder="1" applyAlignment="1">
      <alignment horizontal="justify" vertical="top" wrapText="1"/>
    </xf>
    <xf numFmtId="0" fontId="82" fillId="0" borderId="2" xfId="841" applyFont="1" applyBorder="1" applyAlignment="1">
      <alignment horizontal="justify" vertical="top" wrapText="1"/>
    </xf>
    <xf numFmtId="16" fontId="22" fillId="0" borderId="2" xfId="1" applyNumberFormat="1" applyFont="1" applyBorder="1" applyAlignment="1">
      <alignment horizontal="center" vertical="center" wrapText="1"/>
    </xf>
    <xf numFmtId="166" fontId="83" fillId="28" borderId="2" xfId="1" applyNumberFormat="1" applyFont="1" applyFill="1" applyBorder="1" applyAlignment="1">
      <alignment horizontal="center" vertical="center" wrapText="1"/>
    </xf>
    <xf numFmtId="166" fontId="82" fillId="0" borderId="0" xfId="841" applyNumberFormat="1" applyFont="1" applyAlignment="1">
      <alignment wrapText="1"/>
    </xf>
    <xf numFmtId="0" fontId="82" fillId="0" borderId="0" xfId="841" applyFont="1" applyAlignment="1">
      <alignment horizontal="center" vertical="center" wrapText="1"/>
    </xf>
    <xf numFmtId="0" fontId="82" fillId="0" borderId="0" xfId="841" applyFont="1" applyAlignment="1">
      <alignment horizontal="left" vertical="top" wrapText="1"/>
    </xf>
    <xf numFmtId="0" fontId="82" fillId="0" borderId="0" xfId="841" applyFont="1" applyAlignment="1">
      <alignment horizontal="justify" vertical="top" wrapText="1"/>
    </xf>
    <xf numFmtId="0" fontId="107" fillId="0" borderId="0" xfId="841" applyFont="1" applyAlignment="1">
      <alignment vertical="center"/>
    </xf>
    <xf numFmtId="0" fontId="17" fillId="0" borderId="0" xfId="1" applyFont="1" applyAlignment="1">
      <alignment vertical="center"/>
    </xf>
    <xf numFmtId="0" fontId="17" fillId="0" borderId="0" xfId="841" applyFont="1" applyAlignment="1">
      <alignment vertical="center"/>
    </xf>
    <xf numFmtId="0" fontId="17" fillId="0" borderId="0" xfId="841" applyFont="1" applyBorder="1" applyAlignment="1">
      <alignment horizontal="left" vertical="top" wrapText="1"/>
    </xf>
    <xf numFmtId="0" fontId="17" fillId="0" borderId="0" xfId="841" applyFont="1" applyBorder="1" applyAlignment="1">
      <alignment horizontal="justify" vertical="top" wrapText="1"/>
    </xf>
    <xf numFmtId="0" fontId="22" fillId="0" borderId="2" xfId="841" applyFont="1" applyBorder="1" applyAlignment="1">
      <alignment horizontal="center" vertical="center" wrapText="1"/>
    </xf>
    <xf numFmtId="0" fontId="108" fillId="0" borderId="0" xfId="841" applyFont="1" applyAlignment="1">
      <alignment vertical="center"/>
    </xf>
    <xf numFmtId="4" fontId="17" fillId="0" borderId="2" xfId="1" applyNumberFormat="1" applyFont="1" applyFill="1" applyBorder="1" applyAlignment="1">
      <alignment horizontal="center" vertical="center" wrapText="1"/>
    </xf>
    <xf numFmtId="0" fontId="109" fillId="0" borderId="0" xfId="0" applyFont="1" applyFill="1" applyBorder="1" applyAlignment="1">
      <alignment horizontal="center" vertical="center" wrapText="1"/>
    </xf>
    <xf numFmtId="0" fontId="110" fillId="0" borderId="0" xfId="841" applyFont="1" applyFill="1" applyAlignment="1">
      <alignment vertical="center"/>
    </xf>
    <xf numFmtId="49" fontId="22" fillId="0" borderId="6" xfId="841" applyNumberFormat="1" applyFont="1" applyFill="1" applyBorder="1" applyAlignment="1">
      <alignment vertical="center" wrapText="1"/>
    </xf>
    <xf numFmtId="0" fontId="22" fillId="0" borderId="6" xfId="1" applyFont="1" applyFill="1" applyBorder="1" applyAlignment="1">
      <alignment vertical="top" wrapText="1"/>
    </xf>
    <xf numFmtId="0" fontId="107" fillId="0" borderId="0" xfId="841" applyFont="1" applyFill="1" applyAlignment="1">
      <alignment vertical="center"/>
    </xf>
    <xf numFmtId="49" fontId="22" fillId="0" borderId="7" xfId="841" applyNumberFormat="1" applyFont="1" applyFill="1" applyBorder="1" applyAlignment="1">
      <alignment vertical="center" wrapText="1"/>
    </xf>
    <xf numFmtId="0" fontId="22" fillId="0" borderId="7" xfId="1" applyFont="1" applyFill="1" applyBorder="1" applyAlignment="1">
      <alignment vertical="top" wrapText="1"/>
    </xf>
    <xf numFmtId="49" fontId="22" fillId="0" borderId="6" xfId="1" applyNumberFormat="1" applyFont="1" applyFill="1" applyBorder="1" applyAlignment="1">
      <alignment vertical="center" wrapText="1"/>
    </xf>
    <xf numFmtId="0" fontId="22" fillId="0" borderId="2" xfId="1" applyFont="1" applyFill="1" applyBorder="1" applyAlignment="1">
      <alignment vertical="top" wrapText="1"/>
    </xf>
    <xf numFmtId="166" fontId="17" fillId="0" borderId="2" xfId="1" applyNumberFormat="1" applyFont="1" applyFill="1" applyBorder="1" applyAlignment="1">
      <alignment horizontal="justify" vertical="top"/>
    </xf>
    <xf numFmtId="49" fontId="22" fillId="0" borderId="7" xfId="1" applyNumberFormat="1" applyFont="1" applyFill="1" applyBorder="1" applyAlignment="1">
      <alignment vertical="center" wrapText="1"/>
    </xf>
    <xf numFmtId="4" fontId="17" fillId="0" borderId="2" xfId="1" applyNumberFormat="1" applyFont="1" applyFill="1" applyBorder="1" applyAlignment="1">
      <alignment horizontal="center" vertical="center"/>
    </xf>
    <xf numFmtId="0" fontId="52" fillId="0" borderId="0" xfId="0" applyFont="1" applyFill="1" applyBorder="1" applyAlignment="1">
      <alignment vertical="center" wrapText="1"/>
    </xf>
    <xf numFmtId="0" fontId="0" fillId="0" borderId="0" xfId="0" applyBorder="1" applyAlignment="1">
      <alignment vertical="center" wrapText="1"/>
    </xf>
    <xf numFmtId="0" fontId="17" fillId="0" borderId="2" xfId="905" applyFont="1" applyFill="1" applyBorder="1" applyAlignment="1">
      <alignment horizontal="left" vertical="top" wrapText="1"/>
    </xf>
    <xf numFmtId="0" fontId="22" fillId="0" borderId="2" xfId="841" applyFont="1" applyBorder="1" applyAlignment="1">
      <alignment vertical="top" wrapText="1"/>
    </xf>
    <xf numFmtId="166" fontId="22" fillId="0" borderId="0" xfId="841" applyNumberFormat="1" applyFont="1" applyFill="1" applyBorder="1" applyAlignment="1">
      <alignment horizontal="justify" vertical="top" wrapText="1"/>
    </xf>
    <xf numFmtId="4" fontId="107" fillId="0" borderId="0" xfId="841" applyNumberFormat="1" applyFont="1" applyAlignment="1">
      <alignment vertical="center"/>
    </xf>
    <xf numFmtId="0" fontId="107" fillId="0" borderId="0" xfId="841" applyFont="1" applyBorder="1" applyAlignment="1">
      <alignment vertical="center"/>
    </xf>
    <xf numFmtId="0" fontId="21" fillId="0" borderId="2" xfId="841" applyFont="1" applyBorder="1" applyAlignment="1">
      <alignment horizontal="center" vertical="center"/>
    </xf>
    <xf numFmtId="4" fontId="17" fillId="3" borderId="2" xfId="1" applyNumberFormat="1" applyFont="1" applyFill="1" applyBorder="1" applyAlignment="1">
      <alignment horizontal="center" vertical="center"/>
    </xf>
    <xf numFmtId="166" fontId="17" fillId="3" borderId="2" xfId="1" applyNumberFormat="1" applyFont="1" applyFill="1" applyBorder="1" applyAlignment="1">
      <alignment horizontal="justify" vertical="top"/>
    </xf>
    <xf numFmtId="0" fontId="110" fillId="0" borderId="0" xfId="841" applyFont="1" applyAlignment="1">
      <alignment vertical="center"/>
    </xf>
    <xf numFmtId="4" fontId="17" fillId="0" borderId="2" xfId="841" applyNumberFormat="1" applyFont="1" applyFill="1" applyBorder="1" applyAlignment="1">
      <alignment horizontal="center" vertical="center" wrapText="1"/>
    </xf>
    <xf numFmtId="166" fontId="17" fillId="0" borderId="2" xfId="841" applyNumberFormat="1" applyFont="1" applyFill="1" applyBorder="1" applyAlignment="1">
      <alignment horizontal="center" vertical="center" wrapText="1"/>
    </xf>
    <xf numFmtId="166" fontId="22" fillId="0" borderId="2" xfId="841" applyNumberFormat="1" applyFont="1" applyFill="1" applyBorder="1" applyAlignment="1">
      <alignment horizontal="center" vertical="center" wrapText="1"/>
    </xf>
    <xf numFmtId="4" fontId="17" fillId="0" borderId="2" xfId="841" applyNumberFormat="1" applyFont="1" applyBorder="1" applyAlignment="1">
      <alignment horizontal="center" vertical="center" wrapText="1"/>
    </xf>
    <xf numFmtId="166" fontId="17" fillId="0" borderId="2" xfId="841" applyNumberFormat="1" applyFont="1" applyBorder="1" applyAlignment="1">
      <alignment horizontal="center" vertical="center" wrapText="1"/>
    </xf>
    <xf numFmtId="4" fontId="17" fillId="0" borderId="2" xfId="841" applyNumberFormat="1" applyFont="1" applyFill="1" applyBorder="1" applyAlignment="1">
      <alignment horizontal="center" vertical="center"/>
    </xf>
    <xf numFmtId="4" fontId="17" fillId="0" borderId="2" xfId="841" applyNumberFormat="1" applyFont="1" applyBorder="1" applyAlignment="1">
      <alignment horizontal="center" vertical="center"/>
    </xf>
    <xf numFmtId="166" fontId="22" fillId="0" borderId="2" xfId="841" applyNumberFormat="1" applyFont="1" applyFill="1" applyBorder="1" applyAlignment="1">
      <alignment vertical="top" wrapText="1"/>
    </xf>
    <xf numFmtId="4" fontId="22" fillId="0" borderId="2" xfId="841" applyNumberFormat="1" applyFont="1" applyFill="1" applyBorder="1" applyAlignment="1">
      <alignment horizontal="center" vertical="center"/>
    </xf>
    <xf numFmtId="166" fontId="17" fillId="0" borderId="2" xfId="841" applyNumberFormat="1" applyFont="1" applyBorder="1" applyAlignment="1">
      <alignment horizontal="center" vertical="center"/>
    </xf>
    <xf numFmtId="0" fontId="17" fillId="3" borderId="2" xfId="905" applyFont="1" applyFill="1" applyBorder="1" applyAlignment="1">
      <alignment horizontal="left" vertical="top" wrapText="1"/>
    </xf>
    <xf numFmtId="4" fontId="108" fillId="0" borderId="0" xfId="841" applyNumberFormat="1" applyFont="1" applyAlignment="1">
      <alignment vertical="center"/>
    </xf>
    <xf numFmtId="166" fontId="17" fillId="0" borderId="0" xfId="841" applyNumberFormat="1" applyFont="1" applyBorder="1" applyAlignment="1">
      <alignment horizontal="center" vertical="center"/>
    </xf>
    <xf numFmtId="166" fontId="17" fillId="0" borderId="0" xfId="841" applyNumberFormat="1" applyFont="1" applyBorder="1" applyAlignment="1">
      <alignment horizontal="center" vertical="center" wrapText="1"/>
    </xf>
    <xf numFmtId="0" fontId="17" fillId="0" borderId="0" xfId="841" applyFont="1" applyBorder="1" applyAlignment="1">
      <alignment horizontal="justify" vertical="top"/>
    </xf>
    <xf numFmtId="166" fontId="17" fillId="0" borderId="0" xfId="841" applyNumberFormat="1" applyFont="1" applyBorder="1" applyAlignment="1">
      <alignment horizontal="justify" vertical="top"/>
    </xf>
    <xf numFmtId="0" fontId="22" fillId="0" borderId="0" xfId="841" applyFont="1" applyBorder="1" applyAlignment="1">
      <alignment horizontal="center" vertical="center"/>
    </xf>
    <xf numFmtId="0" fontId="22" fillId="0" borderId="0" xfId="841" applyFont="1" applyBorder="1" applyAlignment="1">
      <alignment horizontal="left" vertical="top"/>
    </xf>
    <xf numFmtId="0" fontId="22" fillId="0" borderId="0" xfId="841" applyFont="1" applyBorder="1" applyAlignment="1">
      <alignment horizontal="justify" vertical="top"/>
    </xf>
    <xf numFmtId="166" fontId="22" fillId="0" borderId="0" xfId="841" applyNumberFormat="1" applyFont="1" applyBorder="1" applyAlignment="1">
      <alignment horizontal="justify" vertical="top"/>
    </xf>
    <xf numFmtId="166" fontId="22" fillId="0" borderId="0" xfId="841" applyNumberFormat="1" applyFont="1" applyBorder="1" applyAlignment="1">
      <alignment horizontal="center" vertical="center"/>
    </xf>
    <xf numFmtId="0" fontId="22" fillId="0" borderId="2" xfId="1" applyFont="1" applyBorder="1" applyAlignment="1">
      <alignment horizontal="center" vertical="top"/>
    </xf>
    <xf numFmtId="2" fontId="17" fillId="0" borderId="2" xfId="1" applyNumberFormat="1" applyFont="1" applyBorder="1" applyAlignment="1">
      <alignment horizontal="justify" vertical="top"/>
    </xf>
    <xf numFmtId="0" fontId="17" fillId="0" borderId="0" xfId="1" applyFont="1" applyAlignment="1">
      <alignment vertical="top"/>
    </xf>
    <xf numFmtId="0" fontId="22" fillId="0" borderId="2" xfId="1" applyFont="1" applyBorder="1" applyAlignment="1">
      <alignment horizontal="left" vertical="top"/>
    </xf>
    <xf numFmtId="166" fontId="22" fillId="0" borderId="2" xfId="1" applyNumberFormat="1" applyFont="1" applyBorder="1" applyAlignment="1">
      <alignment horizontal="center" vertical="center"/>
    </xf>
    <xf numFmtId="0" fontId="23" fillId="0" borderId="2" xfId="1" applyFont="1" applyFill="1" applyBorder="1" applyAlignment="1">
      <alignment horizontal="left" vertical="center" wrapText="1"/>
    </xf>
    <xf numFmtId="0" fontId="7" fillId="0" borderId="0" xfId="1216"/>
    <xf numFmtId="0" fontId="7" fillId="0" borderId="0" xfId="1216" applyAlignment="1">
      <alignment horizontal="justify"/>
    </xf>
    <xf numFmtId="167" fontId="14" fillId="0" borderId="2" xfId="1217" applyNumberFormat="1" applyFont="1" applyBorder="1" applyAlignment="1">
      <alignment horizontal="justify"/>
    </xf>
    <xf numFmtId="167" fontId="91" fillId="0" borderId="2" xfId="1217" applyNumberFormat="1" applyFont="1" applyBorder="1" applyAlignment="1">
      <alignment horizontal="center" vertical="center" wrapText="1"/>
    </xf>
    <xf numFmtId="166" fontId="17" fillId="0" borderId="2" xfId="1217" applyNumberFormat="1" applyFont="1" applyBorder="1" applyAlignment="1">
      <alignment horizontal="center" vertical="center"/>
    </xf>
    <xf numFmtId="166" fontId="91" fillId="0" borderId="2" xfId="1217" applyNumberFormat="1" applyFont="1" applyBorder="1" applyAlignment="1">
      <alignment horizontal="center" vertical="center" wrapText="1"/>
    </xf>
    <xf numFmtId="0" fontId="17" fillId="0" borderId="2" xfId="1217" applyFont="1" applyBorder="1" applyAlignment="1">
      <alignment horizontal="left" vertical="center" wrapText="1"/>
    </xf>
    <xf numFmtId="0" fontId="13" fillId="0" borderId="2" xfId="1217" applyFont="1" applyBorder="1" applyAlignment="1">
      <alignment horizontal="justify" vertical="center"/>
    </xf>
    <xf numFmtId="166" fontId="17" fillId="0" borderId="2" xfId="1217" applyNumberFormat="1" applyFont="1" applyBorder="1" applyAlignment="1">
      <alignment horizontal="justify" vertical="center"/>
    </xf>
    <xf numFmtId="166" fontId="14" fillId="0" borderId="2" xfId="1217" applyNumberFormat="1" applyFont="1" applyBorder="1" applyAlignment="1">
      <alignment horizontal="justify" vertical="center" wrapText="1"/>
    </xf>
    <xf numFmtId="166" fontId="14" fillId="0" borderId="2" xfId="1217" applyNumberFormat="1" applyFont="1" applyBorder="1" applyAlignment="1">
      <alignment horizontal="center" vertical="center" wrapText="1"/>
    </xf>
    <xf numFmtId="0" fontId="14" fillId="0" borderId="2" xfId="1217" applyFont="1" applyBorder="1" applyAlignment="1">
      <alignment horizontal="left" vertical="center" wrapText="1"/>
    </xf>
    <xf numFmtId="166" fontId="24" fillId="0" borderId="2" xfId="1217" applyNumberFormat="1" applyFont="1" applyBorder="1" applyAlignment="1">
      <alignment vertical="center" wrapText="1"/>
    </xf>
    <xf numFmtId="0" fontId="22" fillId="0" borderId="2" xfId="1217" applyFont="1" applyBorder="1" applyAlignment="1">
      <alignment horizontal="left" vertical="center" wrapText="1"/>
    </xf>
    <xf numFmtId="0" fontId="91" fillId="0" borderId="2" xfId="1217" applyFont="1" applyBorder="1" applyAlignment="1">
      <alignment horizontal="left" vertical="center" wrapText="1"/>
    </xf>
    <xf numFmtId="0" fontId="22" fillId="0" borderId="2" xfId="1217" applyFont="1" applyBorder="1" applyAlignment="1">
      <alignment horizontal="justify" vertical="center" wrapText="1"/>
    </xf>
    <xf numFmtId="167" fontId="16" fillId="0" borderId="2" xfId="1217" applyNumberFormat="1" applyFont="1" applyBorder="1" applyAlignment="1">
      <alignment horizontal="center" vertical="center"/>
    </xf>
    <xf numFmtId="0" fontId="16" fillId="0" borderId="2" xfId="1217" applyFont="1" applyBorder="1" applyAlignment="1">
      <alignment horizontal="justify" vertical="center" wrapText="1"/>
    </xf>
    <xf numFmtId="0" fontId="17" fillId="0" borderId="2" xfId="1217" applyFont="1" applyBorder="1" applyAlignment="1">
      <alignment horizontal="justify" vertical="center" wrapText="1"/>
    </xf>
    <xf numFmtId="0" fontId="24" fillId="0" borderId="2" xfId="1217" applyFont="1" applyBorder="1" applyAlignment="1">
      <alignment vertical="center" wrapText="1"/>
    </xf>
    <xf numFmtId="166" fontId="91" fillId="0" borderId="2" xfId="1217" applyNumberFormat="1" applyFont="1" applyBorder="1" applyAlignment="1">
      <alignment horizontal="justify" vertical="center" wrapText="1"/>
    </xf>
    <xf numFmtId="166" fontId="24" fillId="0" borderId="2" xfId="1217" applyNumberFormat="1" applyFont="1" applyFill="1" applyBorder="1" applyAlignment="1">
      <alignment vertical="center" wrapText="1"/>
    </xf>
    <xf numFmtId="166" fontId="24" fillId="0" borderId="2" xfId="1217" applyNumberFormat="1" applyFont="1" applyFill="1" applyBorder="1" applyAlignment="1">
      <alignment horizontal="center" vertical="center" wrapText="1"/>
    </xf>
    <xf numFmtId="166" fontId="24" fillId="0" borderId="2" xfId="1217" applyNumberFormat="1" applyFont="1" applyFill="1" applyBorder="1" applyAlignment="1">
      <alignment horizontal="justify" vertical="center" wrapText="1"/>
    </xf>
    <xf numFmtId="166" fontId="24" fillId="0" borderId="2" xfId="1217" applyNumberFormat="1" applyFont="1" applyBorder="1" applyAlignment="1">
      <alignment horizontal="left" vertical="center" wrapText="1"/>
    </xf>
    <xf numFmtId="166" fontId="86" fillId="3" borderId="2" xfId="1217" applyNumberFormat="1" applyFont="1" applyFill="1" applyBorder="1" applyAlignment="1">
      <alignment horizontal="justify" vertical="center" wrapText="1"/>
    </xf>
    <xf numFmtId="0" fontId="86" fillId="0" borderId="2" xfId="1217" applyFont="1" applyBorder="1" applyAlignment="1">
      <alignment horizontal="left" vertical="center" wrapText="1"/>
    </xf>
    <xf numFmtId="0" fontId="86" fillId="3" borderId="2" xfId="1217" applyFont="1" applyFill="1" applyBorder="1" applyAlignment="1">
      <alignment horizontal="justify" vertical="center" wrapText="1"/>
    </xf>
    <xf numFmtId="167" fontId="17" fillId="0" borderId="2" xfId="1217" applyNumberFormat="1" applyFont="1" applyBorder="1" applyAlignment="1">
      <alignment horizontal="justify" vertical="center" wrapText="1"/>
    </xf>
    <xf numFmtId="166" fontId="17" fillId="0" borderId="2" xfId="1217" applyNumberFormat="1" applyFont="1" applyBorder="1" applyAlignment="1">
      <alignment horizontal="center" vertical="center" wrapText="1"/>
    </xf>
    <xf numFmtId="0" fontId="17" fillId="0" borderId="2" xfId="1217" applyFont="1" applyBorder="1" applyAlignment="1">
      <alignment horizontal="center" vertical="top" wrapText="1"/>
    </xf>
    <xf numFmtId="166" fontId="13" fillId="0" borderId="2" xfId="1217" applyNumberFormat="1" applyFont="1" applyBorder="1" applyAlignment="1">
      <alignment vertical="center" wrapText="1"/>
    </xf>
    <xf numFmtId="166" fontId="13" fillId="0" borderId="2" xfId="1217" applyNumberFormat="1" applyFont="1" applyBorder="1" applyAlignment="1">
      <alignment horizontal="center" vertical="center" wrapText="1"/>
    </xf>
    <xf numFmtId="166" fontId="13" fillId="0" borderId="2" xfId="1217" applyNumberFormat="1" applyFont="1" applyBorder="1" applyAlignment="1">
      <alignment horizontal="justify" vertical="center" wrapText="1"/>
    </xf>
    <xf numFmtId="0" fontId="80" fillId="0" borderId="2" xfId="1217" applyFont="1" applyBorder="1" applyAlignment="1" applyProtection="1">
      <alignment vertical="center" wrapText="1"/>
      <protection locked="0"/>
    </xf>
    <xf numFmtId="0" fontId="7" fillId="0" borderId="2" xfId="1216" applyBorder="1" applyAlignment="1">
      <alignment horizontal="justify"/>
    </xf>
    <xf numFmtId="0" fontId="16" fillId="3" borderId="2" xfId="1217" applyFont="1" applyFill="1" applyBorder="1" applyAlignment="1">
      <alignment vertical="center" wrapText="1"/>
    </xf>
    <xf numFmtId="0" fontId="80" fillId="0" borderId="2" xfId="1217" applyFont="1" applyBorder="1" applyAlignment="1" applyProtection="1">
      <alignment horizontal="left" vertical="center" wrapText="1"/>
      <protection locked="0"/>
    </xf>
    <xf numFmtId="0" fontId="86" fillId="0" borderId="2" xfId="1217" applyFont="1" applyBorder="1" applyAlignment="1">
      <alignment vertical="center" wrapText="1"/>
    </xf>
    <xf numFmtId="0" fontId="17" fillId="0" borderId="2" xfId="1217" applyFont="1" applyBorder="1" applyAlignment="1">
      <alignment horizontal="justify" vertical="center"/>
    </xf>
    <xf numFmtId="0" fontId="14" fillId="0" borderId="2" xfId="1217" applyFont="1" applyBorder="1" applyAlignment="1">
      <alignment horizontal="justify" vertical="center"/>
    </xf>
    <xf numFmtId="4" fontId="91" fillId="0" borderId="2" xfId="1217" applyNumberFormat="1" applyFont="1" applyBorder="1" applyAlignment="1">
      <alignment horizontal="justify" vertical="center" wrapText="1"/>
    </xf>
    <xf numFmtId="0" fontId="83" fillId="0" borderId="2" xfId="1217" applyFont="1" applyBorder="1" applyAlignment="1" applyProtection="1">
      <alignment vertical="center" wrapText="1"/>
      <protection locked="0"/>
    </xf>
    <xf numFmtId="0" fontId="13" fillId="0" borderId="2" xfId="1217" applyFont="1" applyBorder="1" applyAlignment="1">
      <alignment horizontal="justify" vertical="center" wrapText="1"/>
    </xf>
    <xf numFmtId="167" fontId="94" fillId="0" borderId="2" xfId="1217" applyNumberFormat="1" applyFont="1" applyBorder="1" applyAlignment="1">
      <alignment horizontal="center" vertical="top"/>
    </xf>
    <xf numFmtId="166" fontId="91" fillId="0" borderId="2" xfId="1217" applyNumberFormat="1" applyFont="1" applyBorder="1" applyAlignment="1">
      <alignment horizontal="center" vertical="top" wrapText="1"/>
    </xf>
    <xf numFmtId="0" fontId="94" fillId="0" borderId="2" xfId="1217" applyFont="1" applyBorder="1" applyAlignment="1">
      <alignment horizontal="center" vertical="center" wrapText="1"/>
    </xf>
    <xf numFmtId="0" fontId="91" fillId="0" borderId="2" xfId="1217" applyFont="1" applyBorder="1" applyAlignment="1">
      <alignment vertical="center" wrapText="1"/>
    </xf>
    <xf numFmtId="167" fontId="22" fillId="0" borderId="2" xfId="1217" applyNumberFormat="1" applyFont="1" applyBorder="1" applyAlignment="1">
      <alignment horizontal="center" vertical="top" wrapText="1"/>
    </xf>
    <xf numFmtId="0" fontId="24" fillId="0" borderId="2" xfId="1217" applyFont="1" applyBorder="1" applyAlignment="1">
      <alignment horizontal="left" vertical="top" wrapText="1"/>
    </xf>
    <xf numFmtId="49" fontId="86" fillId="0" borderId="2" xfId="1216" applyNumberFormat="1" applyFont="1" applyBorder="1" applyAlignment="1">
      <alignment horizontal="center" vertical="top"/>
    </xf>
    <xf numFmtId="49" fontId="24" fillId="0" borderId="2" xfId="1217" applyNumberFormat="1" applyFont="1" applyBorder="1" applyAlignment="1">
      <alignment horizontal="center" vertical="top" wrapText="1"/>
    </xf>
    <xf numFmtId="0" fontId="22" fillId="3" borderId="2" xfId="1217" applyFont="1" applyFill="1" applyBorder="1" applyAlignment="1">
      <alignment horizontal="justify" vertical="center" wrapText="1"/>
    </xf>
    <xf numFmtId="166" fontId="24" fillId="0" borderId="2" xfId="1217" applyNumberFormat="1" applyFont="1" applyFill="1" applyBorder="1" applyAlignment="1">
      <alignment horizontal="center" vertical="top" wrapText="1"/>
    </xf>
    <xf numFmtId="0" fontId="24" fillId="0" borderId="2" xfId="1217" applyFont="1" applyBorder="1" applyAlignment="1">
      <alignment vertical="top" wrapText="1"/>
    </xf>
    <xf numFmtId="0" fontId="18" fillId="0" borderId="2" xfId="1217" applyFont="1" applyBorder="1" applyAlignment="1">
      <alignment horizontal="justify" vertical="center"/>
    </xf>
    <xf numFmtId="166" fontId="93" fillId="0" borderId="2" xfId="1217" applyNumberFormat="1" applyFont="1" applyBorder="1" applyAlignment="1">
      <alignment horizontal="center" vertical="top" wrapText="1"/>
    </xf>
    <xf numFmtId="4" fontId="91" fillId="0" borderId="2" xfId="1217" applyNumberFormat="1" applyFont="1" applyBorder="1" applyAlignment="1">
      <alignment horizontal="justify" vertical="top" wrapText="1"/>
    </xf>
    <xf numFmtId="0" fontId="91" fillId="0" borderId="2" xfId="1217" applyFont="1" applyBorder="1" applyAlignment="1">
      <alignment vertical="top" wrapText="1"/>
    </xf>
    <xf numFmtId="49" fontId="91" fillId="0" borderId="2" xfId="1217" applyNumberFormat="1" applyFont="1" applyBorder="1" applyAlignment="1">
      <alignment horizontal="center" vertical="top" wrapText="1"/>
    </xf>
    <xf numFmtId="0" fontId="22" fillId="0" borderId="2" xfId="1217" applyFont="1" applyBorder="1" applyAlignment="1">
      <alignment horizontal="center" vertical="center" wrapText="1"/>
    </xf>
    <xf numFmtId="166" fontId="22" fillId="0" borderId="2" xfId="1217" applyNumberFormat="1" applyFont="1" applyBorder="1" applyAlignment="1">
      <alignment horizontal="center" vertical="center" wrapText="1"/>
    </xf>
    <xf numFmtId="0" fontId="22" fillId="0" borderId="0" xfId="988" applyFont="1"/>
    <xf numFmtId="0" fontId="22" fillId="0" borderId="0" xfId="988" applyFont="1" applyAlignment="1">
      <alignment horizontal="center"/>
    </xf>
    <xf numFmtId="0" fontId="22" fillId="0" borderId="0" xfId="988" applyFont="1" applyAlignment="1">
      <alignment horizontal="center" vertical="center"/>
    </xf>
    <xf numFmtId="0" fontId="86" fillId="3" borderId="2" xfId="1218" applyFont="1" applyFill="1" applyBorder="1" applyAlignment="1">
      <alignment horizontal="justify" vertical="center" wrapText="1"/>
    </xf>
    <xf numFmtId="0" fontId="86" fillId="0" borderId="2" xfId="1217" applyFont="1" applyFill="1" applyBorder="1" applyAlignment="1">
      <alignment horizontal="center" vertical="center" wrapText="1"/>
    </xf>
    <xf numFmtId="0" fontId="86" fillId="0" borderId="2" xfId="1218" applyFont="1" applyFill="1" applyBorder="1" applyAlignment="1">
      <alignment horizontal="center" vertical="center" wrapText="1"/>
    </xf>
    <xf numFmtId="0" fontId="111" fillId="0" borderId="2" xfId="1218" applyFont="1" applyFill="1" applyBorder="1" applyAlignment="1">
      <alignment horizontal="center" vertical="center" wrapText="1"/>
    </xf>
    <xf numFmtId="0" fontId="86" fillId="0" borderId="2" xfId="1218" applyFont="1" applyFill="1" applyBorder="1" applyAlignment="1">
      <alignment vertical="center" wrapText="1"/>
    </xf>
    <xf numFmtId="49" fontId="86" fillId="0" borderId="2" xfId="1218" applyNumberFormat="1" applyFont="1" applyFill="1" applyBorder="1" applyAlignment="1">
      <alignment horizontal="center" vertical="center" wrapText="1"/>
    </xf>
    <xf numFmtId="0" fontId="22" fillId="0" borderId="0" xfId="988" applyFont="1" applyAlignment="1">
      <alignment vertical="top"/>
    </xf>
    <xf numFmtId="0" fontId="86" fillId="0" borderId="2" xfId="1218" applyFont="1" applyBorder="1" applyAlignment="1">
      <alignment horizontal="center" vertical="center" wrapText="1"/>
    </xf>
    <xf numFmtId="0" fontId="86" fillId="0" borderId="2" xfId="1218" applyFont="1" applyBorder="1" applyAlignment="1">
      <alignment vertical="center" wrapText="1"/>
    </xf>
    <xf numFmtId="49" fontId="86" fillId="0" borderId="2" xfId="1218" applyNumberFormat="1" applyFont="1" applyBorder="1" applyAlignment="1">
      <alignment horizontal="center" vertical="center" wrapText="1"/>
    </xf>
    <xf numFmtId="0" fontId="86" fillId="0" borderId="2" xfId="1217" applyFont="1" applyFill="1" applyBorder="1" applyAlignment="1">
      <alignment horizontal="justify" vertical="center" wrapText="1"/>
    </xf>
    <xf numFmtId="0" fontId="86" fillId="0" borderId="2" xfId="1217" applyFont="1" applyFill="1" applyBorder="1" applyAlignment="1">
      <alignment horizontal="center" vertical="center"/>
    </xf>
    <xf numFmtId="0" fontId="86" fillId="0" borderId="2" xfId="1218" applyFont="1" applyFill="1" applyBorder="1" applyAlignment="1">
      <alignment horizontal="center" vertical="center"/>
    </xf>
    <xf numFmtId="0" fontId="112" fillId="0" borderId="2" xfId="1218" applyFont="1" applyFill="1" applyBorder="1" applyAlignment="1">
      <alignment horizontal="center" vertical="center" wrapText="1"/>
    </xf>
    <xf numFmtId="0" fontId="17" fillId="0" borderId="0" xfId="988" applyFont="1" applyAlignment="1">
      <alignment vertical="top"/>
    </xf>
    <xf numFmtId="0" fontId="22" fillId="0" borderId="2" xfId="988" applyFont="1" applyBorder="1" applyAlignment="1">
      <alignment horizontal="justify" vertical="center" wrapText="1"/>
    </xf>
    <xf numFmtId="49" fontId="22" fillId="0" borderId="2" xfId="1217" applyNumberFormat="1" applyFont="1" applyBorder="1" applyAlignment="1">
      <alignment horizontal="center" vertical="center" wrapText="1"/>
    </xf>
    <xf numFmtId="0" fontId="22" fillId="0" borderId="2" xfId="988" applyFont="1" applyBorder="1" applyAlignment="1">
      <alignment horizontal="center" vertical="center"/>
    </xf>
    <xf numFmtId="1" fontId="24" fillId="0" borderId="2" xfId="1041" applyNumberFormat="1" applyFont="1" applyBorder="1" applyAlignment="1">
      <alignment horizontal="left" vertical="center" wrapText="1"/>
    </xf>
    <xf numFmtId="0" fontId="86" fillId="0" borderId="2" xfId="1217" applyFont="1" applyBorder="1" applyAlignment="1">
      <alignment horizontal="center" vertical="center" wrapText="1"/>
    </xf>
    <xf numFmtId="0" fontId="22" fillId="0" borderId="2" xfId="988" applyFont="1" applyBorder="1" applyAlignment="1">
      <alignment horizontal="center" vertical="center" wrapText="1"/>
    </xf>
    <xf numFmtId="2" fontId="24" fillId="0" borderId="2" xfId="1041" applyNumberFormat="1" applyFont="1" applyBorder="1" applyAlignment="1">
      <alignment horizontal="center" vertical="center" wrapText="1"/>
    </xf>
    <xf numFmtId="1" fontId="24" fillId="0" borderId="2" xfId="1041" applyNumberFormat="1" applyFont="1" applyBorder="1" applyAlignment="1">
      <alignment horizontal="center" vertical="center" wrapText="1"/>
    </xf>
    <xf numFmtId="0" fontId="86" fillId="0" borderId="0" xfId="988" applyFont="1"/>
    <xf numFmtId="49" fontId="24" fillId="3" borderId="2" xfId="1217" applyNumberFormat="1" applyFont="1" applyFill="1" applyBorder="1" applyAlignment="1">
      <alignment horizontal="center" vertical="center" wrapText="1"/>
    </xf>
    <xf numFmtId="0" fontId="22" fillId="0" borderId="2" xfId="1217" applyFont="1" applyFill="1" applyBorder="1" applyAlignment="1">
      <alignment horizontal="justify" vertical="center" wrapText="1"/>
    </xf>
    <xf numFmtId="0" fontId="22" fillId="0" borderId="2" xfId="1217" applyFont="1" applyBorder="1" applyAlignment="1">
      <alignment vertical="center" wrapText="1"/>
    </xf>
    <xf numFmtId="167" fontId="22" fillId="0" borderId="2" xfId="1217" applyNumberFormat="1" applyFont="1" applyBorder="1" applyAlignment="1">
      <alignment horizontal="center" vertical="center" wrapText="1"/>
    </xf>
    <xf numFmtId="49" fontId="91" fillId="3" borderId="2" xfId="1217" applyNumberFormat="1" applyFont="1" applyFill="1" applyBorder="1" applyAlignment="1">
      <alignment horizontal="center" vertical="center" wrapText="1"/>
    </xf>
    <xf numFmtId="176" fontId="22" fillId="0" borderId="2" xfId="1217" applyNumberFormat="1" applyFont="1" applyBorder="1" applyAlignment="1">
      <alignment horizontal="center" vertical="center" wrapText="1"/>
    </xf>
    <xf numFmtId="49" fontId="86" fillId="0" borderId="2" xfId="1217" applyNumberFormat="1" applyFont="1" applyBorder="1" applyAlignment="1">
      <alignment horizontal="center" vertical="center" wrapText="1"/>
    </xf>
    <xf numFmtId="0" fontId="22" fillId="3" borderId="2" xfId="1217" applyFont="1" applyFill="1" applyBorder="1" applyAlignment="1">
      <alignment horizontal="center" vertical="center" wrapText="1"/>
    </xf>
    <xf numFmtId="49" fontId="86" fillId="3" borderId="2" xfId="1217" applyNumberFormat="1" applyFont="1" applyFill="1" applyBorder="1" applyAlignment="1">
      <alignment horizontal="center" vertical="center" wrapText="1"/>
    </xf>
    <xf numFmtId="49" fontId="22" fillId="0" borderId="2" xfId="988" applyNumberFormat="1" applyFont="1" applyBorder="1" applyAlignment="1">
      <alignment horizontal="center" vertical="center" wrapText="1"/>
    </xf>
    <xf numFmtId="0" fontId="22" fillId="0" borderId="2" xfId="1217" applyFont="1" applyFill="1" applyBorder="1" applyAlignment="1">
      <alignment horizontal="center" vertical="center" wrapText="1"/>
    </xf>
    <xf numFmtId="0" fontId="22" fillId="3" borderId="2" xfId="905" applyFont="1" applyFill="1" applyBorder="1" applyAlignment="1">
      <alignment horizontal="center" vertical="center" wrapText="1"/>
    </xf>
    <xf numFmtId="0" fontId="86" fillId="3" borderId="2" xfId="1217" applyFont="1" applyFill="1" applyBorder="1" applyAlignment="1">
      <alignment vertical="center" wrapText="1"/>
    </xf>
    <xf numFmtId="0" fontId="24" fillId="3" borderId="2" xfId="905" applyFont="1" applyFill="1" applyBorder="1" applyAlignment="1">
      <alignment horizontal="justify" vertical="center" wrapText="1"/>
    </xf>
    <xf numFmtId="0" fontId="24" fillId="3" borderId="2" xfId="1217" applyFont="1" applyFill="1" applyBorder="1" applyAlignment="1">
      <alignment horizontal="center" vertical="center" wrapText="1"/>
    </xf>
    <xf numFmtId="0" fontId="86" fillId="3" borderId="2" xfId="1217" applyFont="1" applyFill="1" applyBorder="1" applyAlignment="1">
      <alignment horizontal="left" vertical="center" wrapText="1"/>
    </xf>
    <xf numFmtId="0" fontId="24" fillId="3" borderId="2" xfId="905" applyFont="1" applyFill="1" applyBorder="1" applyAlignment="1">
      <alignment horizontal="center" vertical="center" wrapText="1"/>
    </xf>
    <xf numFmtId="2" fontId="22" fillId="3" borderId="2" xfId="1217" applyNumberFormat="1" applyFont="1" applyFill="1" applyBorder="1" applyAlignment="1">
      <alignment horizontal="center" vertical="center" wrapText="1"/>
    </xf>
    <xf numFmtId="0" fontId="86" fillId="0" borderId="2" xfId="988" applyFont="1" applyFill="1" applyBorder="1" applyAlignment="1">
      <alignment horizontal="center" vertical="center" wrapText="1"/>
    </xf>
    <xf numFmtId="0" fontId="86" fillId="0" borderId="2" xfId="988" applyFont="1" applyBorder="1" applyAlignment="1">
      <alignment horizontal="center" vertical="center" wrapText="1"/>
    </xf>
    <xf numFmtId="0" fontId="17" fillId="0" borderId="0" xfId="988" applyFont="1" applyFill="1" applyAlignment="1">
      <alignment horizontal="center" vertical="top" wrapText="1"/>
    </xf>
    <xf numFmtId="0" fontId="17" fillId="0" borderId="0" xfId="988" applyFont="1"/>
    <xf numFmtId="0" fontId="22" fillId="0" borderId="2" xfId="1" applyFont="1" applyBorder="1" applyAlignment="1">
      <alignment horizontal="center" vertical="center" wrapText="1"/>
    </xf>
    <xf numFmtId="0" fontId="6" fillId="0" borderId="0" xfId="1219"/>
    <xf numFmtId="4" fontId="6" fillId="0" borderId="0" xfId="1219" applyNumberFormat="1"/>
    <xf numFmtId="0" fontId="14" fillId="0" borderId="0" xfId="1" applyFont="1" applyAlignment="1">
      <alignment horizontal="left"/>
    </xf>
    <xf numFmtId="0" fontId="14" fillId="0" borderId="0" xfId="1" applyFont="1" applyAlignment="1">
      <alignment horizontal="center"/>
    </xf>
    <xf numFmtId="4" fontId="14" fillId="0" borderId="0" xfId="1" applyNumberFormat="1" applyFont="1" applyAlignment="1">
      <alignment horizontal="center"/>
    </xf>
    <xf numFmtId="4" fontId="13" fillId="0" borderId="0" xfId="1" applyNumberFormat="1" applyFont="1"/>
    <xf numFmtId="0" fontId="14" fillId="0" borderId="0" xfId="1" applyFont="1" applyFill="1" applyAlignment="1">
      <alignment horizontal="left"/>
    </xf>
    <xf numFmtId="0" fontId="14" fillId="0" borderId="0" xfId="1" applyFont="1" applyFill="1" applyAlignment="1">
      <alignment horizontal="center"/>
    </xf>
    <xf numFmtId="0" fontId="13" fillId="0" borderId="0" xfId="1" applyFont="1" applyFill="1"/>
    <xf numFmtId="49" fontId="17" fillId="0" borderId="2" xfId="1" applyNumberFormat="1" applyFont="1" applyFill="1" applyBorder="1" applyAlignment="1">
      <alignment horizontal="center" vertical="top" wrapText="1"/>
    </xf>
    <xf numFmtId="167" fontId="17" fillId="0" borderId="2" xfId="1" applyNumberFormat="1" applyFont="1" applyFill="1" applyBorder="1" applyAlignment="1">
      <alignment horizontal="left" vertical="top" wrapText="1"/>
    </xf>
    <xf numFmtId="167" fontId="17" fillId="0" borderId="2" xfId="1" applyNumberFormat="1" applyFont="1" applyFill="1" applyBorder="1" applyAlignment="1">
      <alignment horizontal="center" vertical="top" wrapText="1"/>
    </xf>
    <xf numFmtId="167" fontId="17" fillId="0" borderId="2" xfId="1" applyNumberFormat="1" applyFont="1" applyFill="1" applyBorder="1" applyAlignment="1">
      <alignment horizontal="justify" vertical="top" wrapText="1"/>
    </xf>
    <xf numFmtId="49" fontId="13" fillId="0" borderId="2" xfId="1" applyNumberFormat="1" applyFont="1" applyFill="1" applyBorder="1" applyAlignment="1">
      <alignment horizontal="center" vertical="top" wrapText="1"/>
    </xf>
    <xf numFmtId="0" fontId="80" fillId="0" borderId="2" xfId="1" applyFont="1" applyFill="1" applyBorder="1" applyAlignment="1" applyProtection="1">
      <alignment horizontal="left" vertical="top" wrapText="1"/>
      <protection locked="0"/>
    </xf>
    <xf numFmtId="0" fontId="13" fillId="0" borderId="2" xfId="1" applyFont="1" applyFill="1" applyBorder="1" applyAlignment="1">
      <alignment horizontal="left" vertical="top" wrapText="1"/>
    </xf>
    <xf numFmtId="167" fontId="22" fillId="0" borderId="2" xfId="1" applyNumberFormat="1" applyFont="1" applyFill="1" applyBorder="1" applyAlignment="1">
      <alignment horizontal="left" vertical="top" wrapText="1"/>
    </xf>
    <xf numFmtId="167" fontId="17" fillId="0" borderId="2" xfId="1" applyNumberFormat="1" applyFont="1" applyFill="1" applyBorder="1" applyAlignment="1">
      <alignment horizontal="center" vertical="top"/>
    </xf>
    <xf numFmtId="167" fontId="17" fillId="0" borderId="2" xfId="1" applyNumberFormat="1" applyFont="1" applyFill="1" applyBorder="1" applyAlignment="1">
      <alignment horizontal="justify" vertical="top"/>
    </xf>
    <xf numFmtId="49" fontId="22" fillId="0" borderId="2" xfId="1" applyNumberFormat="1" applyFont="1" applyFill="1" applyBorder="1" applyAlignment="1">
      <alignment horizontal="center" vertical="top"/>
    </xf>
    <xf numFmtId="167" fontId="22" fillId="0" borderId="2" xfId="1" applyNumberFormat="1" applyFont="1" applyFill="1" applyBorder="1" applyAlignment="1">
      <alignment horizontal="center" vertical="top"/>
    </xf>
    <xf numFmtId="167" fontId="22" fillId="0" borderId="2" xfId="1" applyNumberFormat="1" applyFont="1" applyFill="1" applyBorder="1" applyAlignment="1">
      <alignment horizontal="justify" vertical="top"/>
    </xf>
    <xf numFmtId="49" fontId="13" fillId="0" borderId="2" xfId="1" applyNumberFormat="1" applyFont="1" applyFill="1" applyBorder="1" applyAlignment="1">
      <alignment horizontal="center" vertical="top"/>
    </xf>
    <xf numFmtId="167" fontId="22" fillId="0" borderId="2" xfId="1" applyNumberFormat="1" applyFont="1" applyFill="1" applyBorder="1" applyAlignment="1">
      <alignment vertical="top" wrapText="1"/>
    </xf>
    <xf numFmtId="167" fontId="17" fillId="0" borderId="2" xfId="1" applyNumberFormat="1" applyFont="1" applyFill="1" applyBorder="1" applyAlignment="1">
      <alignment vertical="top" wrapText="1"/>
    </xf>
    <xf numFmtId="0" fontId="17" fillId="0" borderId="2" xfId="1" applyFont="1" applyFill="1" applyBorder="1" applyAlignment="1">
      <alignment vertical="center" wrapText="1"/>
    </xf>
    <xf numFmtId="4" fontId="22" fillId="0" borderId="2" xfId="883" applyNumberFormat="1" applyFont="1" applyBorder="1" applyAlignment="1">
      <alignment horizontal="justify" vertical="top" wrapText="1"/>
    </xf>
    <xf numFmtId="4" fontId="22" fillId="0" borderId="7" xfId="883" applyNumberFormat="1" applyFont="1" applyBorder="1" applyAlignment="1">
      <alignment horizontal="justify" vertical="top" wrapText="1"/>
    </xf>
    <xf numFmtId="0" fontId="17" fillId="0" borderId="2" xfId="1" applyFont="1" applyFill="1" applyBorder="1" applyAlignment="1">
      <alignment horizontal="center" vertical="center" wrapText="1"/>
    </xf>
    <xf numFmtId="0" fontId="13" fillId="0" borderId="0" xfId="1" applyFont="1"/>
    <xf numFmtId="167" fontId="22" fillId="0" borderId="2" xfId="1" applyNumberFormat="1" applyFont="1" applyFill="1" applyBorder="1" applyAlignment="1">
      <alignment horizontal="justify" vertical="top" wrapText="1"/>
    </xf>
    <xf numFmtId="167" fontId="22" fillId="0" borderId="2" xfId="1" applyNumberFormat="1" applyFont="1" applyFill="1" applyBorder="1" applyAlignment="1">
      <alignment horizontal="center" vertical="top" wrapText="1"/>
    </xf>
    <xf numFmtId="167" fontId="13" fillId="0" borderId="2" xfId="1" applyNumberFormat="1" applyFont="1" applyFill="1" applyBorder="1" applyAlignment="1">
      <alignment horizontal="center" vertical="top"/>
    </xf>
    <xf numFmtId="167" fontId="13" fillId="0" borderId="2" xfId="1" applyNumberFormat="1" applyFont="1" applyFill="1" applyBorder="1" applyAlignment="1">
      <alignment horizontal="justify" vertical="top" wrapText="1"/>
    </xf>
    <xf numFmtId="167" fontId="13" fillId="0" borderId="2" xfId="1" applyNumberFormat="1" applyFont="1" applyFill="1" applyBorder="1" applyAlignment="1">
      <alignment horizontal="justify" vertical="top"/>
    </xf>
    <xf numFmtId="49" fontId="17" fillId="0" borderId="2" xfId="1" applyNumberFormat="1" applyFont="1" applyFill="1" applyBorder="1" applyAlignment="1">
      <alignment horizontal="center" vertical="top"/>
    </xf>
    <xf numFmtId="0" fontId="17" fillId="0" borderId="2" xfId="1" applyFont="1" applyFill="1" applyBorder="1" applyAlignment="1">
      <alignment horizontal="left" vertical="top" wrapText="1"/>
    </xf>
    <xf numFmtId="0" fontId="22" fillId="0" borderId="2" xfId="1" applyFont="1" applyFill="1" applyBorder="1" applyAlignment="1">
      <alignment horizontal="center" vertical="center" wrapText="1"/>
    </xf>
    <xf numFmtId="0" fontId="22" fillId="0" borderId="2" xfId="1" applyFont="1" applyFill="1" applyBorder="1" applyAlignment="1">
      <alignment horizontal="left" vertical="top" wrapText="1"/>
    </xf>
    <xf numFmtId="0" fontId="82" fillId="0" borderId="0" xfId="989" applyFont="1" applyFill="1"/>
    <xf numFmtId="0" fontId="82" fillId="0" borderId="2" xfId="989" applyFont="1" applyFill="1" applyBorder="1" applyAlignment="1">
      <alignment horizontal="center" vertical="center" wrapText="1"/>
    </xf>
    <xf numFmtId="0" fontId="22" fillId="0" borderId="0" xfId="989" applyFont="1" applyFill="1"/>
    <xf numFmtId="0" fontId="82" fillId="0" borderId="2" xfId="989" applyFont="1" applyFill="1" applyBorder="1" applyAlignment="1">
      <alignment horizontal="center"/>
    </xf>
    <xf numFmtId="49" fontId="82" fillId="0" borderId="2" xfId="1" applyNumberFormat="1" applyFont="1" applyBorder="1" applyAlignment="1">
      <alignment horizontal="center" vertical="center"/>
    </xf>
    <xf numFmtId="0" fontId="22" fillId="0" borderId="2" xfId="986" applyFont="1" applyBorder="1" applyAlignment="1">
      <alignment horizontal="center" vertical="center" wrapText="1"/>
    </xf>
    <xf numFmtId="0" fontId="22" fillId="0" borderId="2" xfId="986" applyFont="1" applyFill="1" applyBorder="1" applyAlignment="1">
      <alignment horizontal="center" vertical="center" wrapText="1"/>
    </xf>
    <xf numFmtId="49" fontId="22" fillId="0" borderId="2" xfId="986" applyNumberFormat="1" applyFont="1" applyBorder="1" applyAlignment="1">
      <alignment horizontal="center" vertical="center" wrapText="1"/>
    </xf>
    <xf numFmtId="49" fontId="82" fillId="0" borderId="2" xfId="1" applyNumberFormat="1" applyFont="1" applyBorder="1" applyAlignment="1">
      <alignment vertical="center"/>
    </xf>
    <xf numFmtId="0" fontId="115" fillId="0" borderId="0" xfId="989" applyFont="1" applyFill="1"/>
    <xf numFmtId="0" fontId="82" fillId="0" borderId="2" xfId="1" applyFont="1" applyBorder="1" applyAlignment="1">
      <alignment horizontal="left" vertical="center" wrapText="1"/>
    </xf>
    <xf numFmtId="49" fontId="82" fillId="0" borderId="0" xfId="1" applyNumberFormat="1" applyFont="1" applyBorder="1" applyAlignment="1">
      <alignment horizontal="center" vertical="center"/>
    </xf>
    <xf numFmtId="0" fontId="82" fillId="0" borderId="0" xfId="1" applyFont="1" applyBorder="1" applyAlignment="1">
      <alignment horizontal="left" vertical="center" wrapText="1"/>
    </xf>
    <xf numFmtId="0" fontId="22" fillId="0" borderId="0" xfId="986" applyFont="1" applyBorder="1" applyAlignment="1">
      <alignment horizontal="center" vertical="center" wrapText="1"/>
    </xf>
    <xf numFmtId="0" fontId="22" fillId="0" borderId="0" xfId="986" applyFont="1" applyFill="1" applyBorder="1" applyAlignment="1">
      <alignment horizontal="center" vertical="center" wrapText="1"/>
    </xf>
    <xf numFmtId="0" fontId="116" fillId="0" borderId="0" xfId="0" applyNumberFormat="1" applyFont="1" applyFill="1" applyBorder="1" applyAlignment="1">
      <alignment vertical="center" wrapText="1"/>
    </xf>
    <xf numFmtId="0" fontId="13" fillId="0" borderId="0" xfId="1" applyFont="1"/>
    <xf numFmtId="0" fontId="22" fillId="0" borderId="2" xfId="1" applyFont="1" applyBorder="1" applyAlignment="1">
      <alignment horizontal="justify" vertical="top" wrapText="1"/>
    </xf>
    <xf numFmtId="0" fontId="22" fillId="0" borderId="6" xfId="1" applyFont="1" applyBorder="1" applyAlignment="1">
      <alignment horizontal="center" vertical="center" wrapText="1"/>
    </xf>
    <xf numFmtId="0" fontId="22" fillId="0" borderId="0" xfId="1" applyFont="1"/>
    <xf numFmtId="0" fontId="22" fillId="0" borderId="2" xfId="1" applyFont="1" applyBorder="1" applyAlignment="1">
      <alignment horizontal="center" vertical="center" wrapText="1"/>
    </xf>
    <xf numFmtId="0" fontId="22" fillId="0" borderId="2" xfId="1" applyFont="1" applyBorder="1" applyAlignment="1">
      <alignment horizontal="left" vertical="top" wrapText="1"/>
    </xf>
    <xf numFmtId="0" fontId="5" fillId="0" borderId="0" xfId="1221"/>
    <xf numFmtId="0" fontId="113" fillId="0" borderId="0" xfId="1221" applyFont="1"/>
    <xf numFmtId="0" fontId="86" fillId="0" borderId="2" xfId="1221" applyFont="1" applyFill="1" applyBorder="1" applyAlignment="1">
      <alignment horizontal="left" vertical="top" wrapText="1"/>
    </xf>
    <xf numFmtId="49" fontId="86" fillId="0" borderId="2" xfId="1221" applyNumberFormat="1" applyFont="1" applyFill="1" applyBorder="1" applyAlignment="1">
      <alignment horizontal="center" vertical="top"/>
    </xf>
    <xf numFmtId="167" fontId="86" fillId="0" borderId="2" xfId="1221" applyNumberFormat="1" applyFont="1" applyFill="1" applyBorder="1" applyAlignment="1">
      <alignment horizontal="center" vertical="top"/>
    </xf>
    <xf numFmtId="167" fontId="22" fillId="0" borderId="2" xfId="1221" applyNumberFormat="1" applyFont="1" applyFill="1" applyBorder="1" applyAlignment="1">
      <alignment horizontal="justify" vertical="top"/>
    </xf>
    <xf numFmtId="167" fontId="86" fillId="0" borderId="2" xfId="1221" applyNumberFormat="1" applyFont="1" applyFill="1" applyBorder="1" applyAlignment="1">
      <alignment horizontal="justify" vertical="top"/>
    </xf>
    <xf numFmtId="0" fontId="86" fillId="0" borderId="2" xfId="1221" applyFont="1" applyFill="1" applyBorder="1" applyAlignment="1">
      <alignment vertical="top" wrapText="1"/>
    </xf>
    <xf numFmtId="167" fontId="22" fillId="0" borderId="2" xfId="1221" applyNumberFormat="1" applyFont="1" applyFill="1" applyBorder="1" applyAlignment="1">
      <alignment horizontal="justify" vertical="top" wrapText="1"/>
    </xf>
    <xf numFmtId="167" fontId="86" fillId="0" borderId="2" xfId="1221" applyNumberFormat="1" applyFont="1" applyFill="1" applyBorder="1" applyAlignment="1">
      <alignment vertical="top" wrapText="1"/>
    </xf>
    <xf numFmtId="49" fontId="85" fillId="0" borderId="2" xfId="1221" applyNumberFormat="1" applyFont="1" applyFill="1" applyBorder="1" applyAlignment="1">
      <alignment horizontal="center" vertical="top"/>
    </xf>
    <xf numFmtId="0" fontId="85" fillId="0" borderId="2" xfId="1221" applyFont="1" applyFill="1" applyBorder="1" applyAlignment="1">
      <alignment horizontal="left" vertical="top" wrapText="1"/>
    </xf>
    <xf numFmtId="167" fontId="85" fillId="0" borderId="2" xfId="1221" applyNumberFormat="1" applyFont="1" applyFill="1" applyBorder="1" applyAlignment="1">
      <alignment horizontal="left" vertical="top" wrapText="1"/>
    </xf>
    <xf numFmtId="167" fontId="85" fillId="0" borderId="2" xfId="1221" applyNumberFormat="1" applyFont="1" applyFill="1" applyBorder="1" applyAlignment="1">
      <alignment horizontal="center" vertical="top"/>
    </xf>
    <xf numFmtId="167" fontId="85" fillId="0" borderId="2" xfId="1221" applyNumberFormat="1" applyFont="1" applyFill="1" applyBorder="1" applyAlignment="1">
      <alignment horizontal="justify" vertical="top"/>
    </xf>
    <xf numFmtId="167" fontId="86" fillId="0" borderId="2" xfId="1221" applyNumberFormat="1" applyFont="1" applyFill="1" applyBorder="1" applyAlignment="1">
      <alignment horizontal="left" vertical="top" wrapText="1"/>
    </xf>
    <xf numFmtId="167" fontId="85" fillId="0" borderId="2" xfId="1221" applyNumberFormat="1" applyFont="1" applyFill="1" applyBorder="1" applyAlignment="1">
      <alignment vertical="top" wrapText="1"/>
    </xf>
    <xf numFmtId="167" fontId="86" fillId="0" borderId="2" xfId="1221" applyNumberFormat="1" applyFont="1" applyFill="1" applyBorder="1" applyAlignment="1">
      <alignment vertical="center" wrapText="1"/>
    </xf>
    <xf numFmtId="49" fontId="86" fillId="0" borderId="2" xfId="1221" applyNumberFormat="1" applyFont="1" applyFill="1" applyBorder="1" applyAlignment="1">
      <alignment horizontal="center"/>
    </xf>
    <xf numFmtId="0" fontId="85" fillId="0" borderId="2" xfId="1221" applyFont="1" applyFill="1" applyBorder="1" applyAlignment="1">
      <alignment horizontal="center" vertical="center"/>
    </xf>
    <xf numFmtId="167" fontId="85" fillId="0" borderId="2" xfId="1221" applyNumberFormat="1" applyFont="1" applyFill="1" applyBorder="1" applyAlignment="1">
      <alignment horizontal="justify" vertical="top" wrapText="1"/>
    </xf>
    <xf numFmtId="167" fontId="86" fillId="0" borderId="2" xfId="1221" applyNumberFormat="1" applyFont="1" applyFill="1" applyBorder="1" applyAlignment="1">
      <alignment horizontal="justify" vertical="top" wrapText="1"/>
    </xf>
    <xf numFmtId="0" fontId="86" fillId="0" borderId="2" xfId="1221" applyFont="1" applyFill="1" applyBorder="1" applyAlignment="1">
      <alignment horizontal="justify" vertical="top"/>
    </xf>
    <xf numFmtId="49" fontId="22" fillId="0" borderId="2" xfId="1221" applyNumberFormat="1" applyFont="1" applyFill="1" applyBorder="1" applyAlignment="1">
      <alignment horizontal="center" vertical="top"/>
    </xf>
    <xf numFmtId="0" fontId="22" fillId="0" borderId="2" xfId="1221" applyFont="1" applyFill="1" applyBorder="1" applyAlignment="1">
      <alignment horizontal="left" vertical="top" wrapText="1"/>
    </xf>
    <xf numFmtId="167" fontId="22" fillId="0" borderId="2" xfId="1221" applyNumberFormat="1" applyFont="1" applyFill="1" applyBorder="1" applyAlignment="1">
      <alignment horizontal="center" vertical="top"/>
    </xf>
    <xf numFmtId="49" fontId="85" fillId="0" borderId="2" xfId="1221" applyNumberFormat="1" applyFont="1" applyFill="1" applyBorder="1" applyAlignment="1">
      <alignment horizontal="center"/>
    </xf>
    <xf numFmtId="49" fontId="85" fillId="0" borderId="2" xfId="1221" applyNumberFormat="1" applyFont="1" applyFill="1" applyBorder="1" applyAlignment="1">
      <alignment horizontal="center" vertical="center"/>
    </xf>
    <xf numFmtId="49" fontId="86" fillId="0" borderId="2" xfId="1221" applyNumberFormat="1" applyFont="1" applyFill="1" applyBorder="1" applyAlignment="1">
      <alignment vertical="top"/>
    </xf>
    <xf numFmtId="167" fontId="86" fillId="0" borderId="2" xfId="1221" applyNumberFormat="1" applyFont="1" applyFill="1" applyBorder="1" applyAlignment="1">
      <alignment vertical="top"/>
    </xf>
    <xf numFmtId="167" fontId="85" fillId="0" borderId="2" xfId="1221" applyNumberFormat="1" applyFont="1" applyFill="1" applyBorder="1" applyAlignment="1">
      <alignment horizontal="center" vertical="top" wrapText="1"/>
    </xf>
    <xf numFmtId="0" fontId="5" fillId="0" borderId="0" xfId="1221" applyFill="1"/>
    <xf numFmtId="0" fontId="5" fillId="0" borderId="0" xfId="1221" applyFill="1" applyAlignment="1">
      <alignment horizontal="center"/>
    </xf>
    <xf numFmtId="0" fontId="5" fillId="0" borderId="0" xfId="1222"/>
    <xf numFmtId="167" fontId="5" fillId="0" borderId="0" xfId="1222" applyNumberFormat="1"/>
    <xf numFmtId="0" fontId="5" fillId="0" borderId="0" xfId="1222" applyFill="1"/>
    <xf numFmtId="0" fontId="82" fillId="0" borderId="0" xfId="1222" applyFont="1" applyFill="1" applyAlignment="1">
      <alignment horizontal="right" vertical="center"/>
    </xf>
    <xf numFmtId="0" fontId="82" fillId="0" borderId="0" xfId="1222" applyFont="1" applyFill="1" applyAlignment="1">
      <alignment horizontal="center" vertical="center"/>
    </xf>
    <xf numFmtId="0" fontId="117" fillId="0" borderId="0" xfId="1222" applyFont="1" applyFill="1"/>
    <xf numFmtId="0" fontId="82" fillId="0" borderId="2" xfId="1222" applyFont="1" applyFill="1" applyBorder="1" applyAlignment="1">
      <alignment horizontal="center" vertical="center" wrapText="1"/>
    </xf>
    <xf numFmtId="0" fontId="82" fillId="0" borderId="2" xfId="1222" applyFont="1" applyFill="1" applyBorder="1" applyAlignment="1">
      <alignment vertical="center" wrapText="1"/>
    </xf>
    <xf numFmtId="0" fontId="22" fillId="0" borderId="2" xfId="1222" applyFont="1" applyFill="1" applyBorder="1" applyAlignment="1">
      <alignment horizontal="justify" vertical="center" wrapText="1"/>
    </xf>
    <xf numFmtId="0" fontId="82" fillId="0" borderId="2" xfId="1222" applyFont="1" applyFill="1" applyBorder="1" applyAlignment="1">
      <alignment horizontal="left" vertical="center" wrapText="1"/>
    </xf>
    <xf numFmtId="0" fontId="86" fillId="0" borderId="2" xfId="1222" applyFont="1" applyFill="1" applyBorder="1" applyAlignment="1">
      <alignment horizontal="justify" vertical="center"/>
    </xf>
    <xf numFmtId="0" fontId="82" fillId="0" borderId="2" xfId="1222" applyFont="1" applyFill="1" applyBorder="1" applyAlignment="1">
      <alignment horizontal="justify" vertical="center" wrapText="1"/>
    </xf>
    <xf numFmtId="0" fontId="82" fillId="0" borderId="2" xfId="1222" applyFont="1" applyFill="1" applyBorder="1" applyAlignment="1">
      <alignment horizontal="center" vertical="center"/>
    </xf>
    <xf numFmtId="0" fontId="82" fillId="0" borderId="2" xfId="1222" applyFont="1" applyFill="1" applyBorder="1" applyAlignment="1">
      <alignment horizontal="justify" vertical="center"/>
    </xf>
    <xf numFmtId="0" fontId="5" fillId="0" borderId="0" xfId="1223"/>
    <xf numFmtId="167" fontId="17" fillId="0" borderId="2" xfId="1" applyNumberFormat="1" applyFont="1" applyBorder="1" applyAlignment="1">
      <alignment horizontal="left" vertical="top" wrapText="1"/>
    </xf>
    <xf numFmtId="167" fontId="17" fillId="0" borderId="2" xfId="1" applyNumberFormat="1" applyFont="1" applyBorder="1" applyAlignment="1">
      <alignment horizontal="center" vertical="top" wrapText="1"/>
    </xf>
    <xf numFmtId="167" fontId="17" fillId="0" borderId="2" xfId="1" applyNumberFormat="1" applyFont="1" applyBorder="1" applyAlignment="1">
      <alignment horizontal="justify" vertical="top"/>
    </xf>
    <xf numFmtId="167" fontId="17" fillId="0" borderId="2" xfId="1" applyNumberFormat="1" applyFont="1" applyBorder="1" applyAlignment="1">
      <alignment horizontal="justify" vertical="top" wrapText="1"/>
    </xf>
    <xf numFmtId="167" fontId="13" fillId="0" borderId="2" xfId="1" applyNumberFormat="1" applyFont="1" applyBorder="1" applyAlignment="1">
      <alignment horizontal="center" vertical="top" wrapText="1"/>
    </xf>
    <xf numFmtId="0" fontId="13" fillId="0" borderId="2" xfId="1" applyFont="1" applyBorder="1" applyAlignment="1">
      <alignment vertical="top" wrapText="1"/>
    </xf>
    <xf numFmtId="167" fontId="17" fillId="0" borderId="2" xfId="1" applyNumberFormat="1" applyFont="1" applyBorder="1" applyAlignment="1">
      <alignment horizontal="center" vertical="top"/>
    </xf>
    <xf numFmtId="167" fontId="17" fillId="0" borderId="2" xfId="1" applyNumberFormat="1" applyFont="1" applyBorder="1" applyAlignment="1">
      <alignment vertical="top"/>
    </xf>
    <xf numFmtId="167" fontId="114" fillId="0" borderId="2" xfId="1" applyNumberFormat="1" applyFont="1" applyBorder="1" applyAlignment="1">
      <alignment horizontal="justify" vertical="top"/>
    </xf>
    <xf numFmtId="167" fontId="13" fillId="0" borderId="2" xfId="1" applyNumberFormat="1" applyFont="1" applyBorder="1" applyAlignment="1">
      <alignment horizontal="left" vertical="top" wrapText="1"/>
    </xf>
    <xf numFmtId="167" fontId="85" fillId="0" borderId="2" xfId="1223" applyNumberFormat="1" applyFont="1" applyBorder="1" applyAlignment="1">
      <alignment horizontal="center" vertical="top"/>
    </xf>
    <xf numFmtId="0" fontId="82" fillId="0" borderId="0" xfId="1222" applyFont="1" applyAlignment="1">
      <alignment horizontal="right" vertical="center"/>
    </xf>
    <xf numFmtId="0" fontId="82" fillId="0" borderId="0" xfId="1222" applyFont="1" applyAlignment="1">
      <alignment horizontal="center" vertical="center"/>
    </xf>
    <xf numFmtId="0" fontId="117" fillId="0" borderId="0" xfId="1222" applyFont="1"/>
    <xf numFmtId="0" fontId="82" fillId="0" borderId="2" xfId="1222" applyFont="1" applyBorder="1" applyAlignment="1">
      <alignment horizontal="center" vertical="center" wrapText="1"/>
    </xf>
    <xf numFmtId="0" fontId="82" fillId="0" borderId="2" xfId="1222" applyFont="1" applyBorder="1" applyAlignment="1">
      <alignment vertical="center" wrapText="1"/>
    </xf>
    <xf numFmtId="2" fontId="82" fillId="0" borderId="2" xfId="1222" applyNumberFormat="1" applyFont="1" applyBorder="1" applyAlignment="1">
      <alignment horizontal="center" vertical="center" wrapText="1"/>
    </xf>
    <xf numFmtId="0" fontId="82" fillId="0" borderId="2" xfId="1222" applyFont="1" applyBorder="1" applyAlignment="1">
      <alignment horizontal="justify" vertical="center" wrapText="1"/>
    </xf>
    <xf numFmtId="1" fontId="82" fillId="0" borderId="2" xfId="1222" applyNumberFormat="1" applyFont="1" applyBorder="1" applyAlignment="1">
      <alignment horizontal="center" vertical="center" wrapText="1"/>
    </xf>
    <xf numFmtId="0" fontId="82" fillId="0" borderId="2" xfId="1222" applyFont="1" applyBorder="1" applyAlignment="1">
      <alignment horizontal="left" vertical="center" wrapText="1"/>
    </xf>
    <xf numFmtId="0" fontId="86" fillId="0" borderId="2" xfId="1222" applyFont="1" applyBorder="1" applyAlignment="1">
      <alignment horizontal="center" vertical="center"/>
    </xf>
    <xf numFmtId="0" fontId="86" fillId="0" borderId="2" xfId="1222" applyFont="1" applyBorder="1" applyAlignment="1">
      <alignment vertical="center" wrapText="1"/>
    </xf>
    <xf numFmtId="0" fontId="86" fillId="0" borderId="2" xfId="1222" applyFont="1" applyBorder="1" applyAlignment="1">
      <alignment horizontal="justify" vertical="center" wrapText="1"/>
    </xf>
    <xf numFmtId="0" fontId="86" fillId="0" borderId="2" xfId="1222" applyFont="1" applyBorder="1" applyAlignment="1">
      <alignment horizontal="justify" vertical="center"/>
    </xf>
    <xf numFmtId="0" fontId="86" fillId="0" borderId="2" xfId="1222" applyFont="1" applyBorder="1" applyAlignment="1">
      <alignment wrapText="1"/>
    </xf>
    <xf numFmtId="0" fontId="13" fillId="0" borderId="0" xfId="1" applyFont="1"/>
    <xf numFmtId="0" fontId="22" fillId="0" borderId="0" xfId="1" applyFont="1" applyAlignment="1">
      <alignment horizontal="right"/>
    </xf>
    <xf numFmtId="0" fontId="22" fillId="0" borderId="0" xfId="1" applyFont="1" applyBorder="1" applyAlignment="1">
      <alignment horizontal="center" vertical="center"/>
    </xf>
    <xf numFmtId="0" fontId="94" fillId="0" borderId="0" xfId="1" applyFont="1" applyBorder="1" applyAlignment="1">
      <alignment horizontal="center"/>
    </xf>
    <xf numFmtId="0" fontId="16" fillId="0" borderId="2" xfId="1" applyFont="1" applyBorder="1" applyAlignment="1">
      <alignment horizontal="center" vertical="center"/>
    </xf>
    <xf numFmtId="0" fontId="82" fillId="0" borderId="2" xfId="1" applyNumberFormat="1" applyFont="1" applyFill="1" applyBorder="1" applyAlignment="1" applyProtection="1">
      <alignment horizontal="left" vertical="top" wrapText="1"/>
      <protection locked="0"/>
    </xf>
    <xf numFmtId="0" fontId="22" fillId="0" borderId="2" xfId="883" applyFont="1" applyBorder="1" applyAlignment="1">
      <alignment horizontal="center" vertical="center"/>
    </xf>
    <xf numFmtId="0" fontId="22" fillId="28" borderId="2" xfId="1" applyFont="1" applyFill="1" applyBorder="1" applyAlignment="1">
      <alignment horizontal="justify" vertical="top" wrapText="1"/>
    </xf>
    <xf numFmtId="0" fontId="22" fillId="0" borderId="2" xfId="883" applyFont="1" applyFill="1" applyBorder="1" applyAlignment="1">
      <alignment horizontal="center" vertical="center" wrapText="1"/>
    </xf>
    <xf numFmtId="0" fontId="16" fillId="0" borderId="28" xfId="1" applyFont="1" applyBorder="1" applyAlignment="1">
      <alignment horizontal="center" vertical="center"/>
    </xf>
    <xf numFmtId="0" fontId="22" fillId="0" borderId="28" xfId="1" applyFont="1" applyFill="1" applyBorder="1" applyAlignment="1">
      <alignment horizontal="left" vertical="center" wrapText="1"/>
    </xf>
    <xf numFmtId="0" fontId="22" fillId="0" borderId="28" xfId="1" applyFont="1" applyBorder="1" applyAlignment="1">
      <alignment horizontal="center" vertical="center" wrapText="1"/>
    </xf>
    <xf numFmtId="0" fontId="22" fillId="0" borderId="28" xfId="1" applyFont="1" applyBorder="1" applyAlignment="1">
      <alignment horizontal="center" vertical="center"/>
    </xf>
    <xf numFmtId="0" fontId="22" fillId="0" borderId="28" xfId="1" applyFont="1" applyBorder="1" applyAlignment="1">
      <alignment horizontal="left" vertical="center" wrapText="1"/>
    </xf>
    <xf numFmtId="0" fontId="22" fillId="0" borderId="28" xfId="1" applyFont="1" applyBorder="1"/>
    <xf numFmtId="0" fontId="16" fillId="0" borderId="19" xfId="1" applyFont="1" applyBorder="1" applyAlignment="1">
      <alignment horizontal="center" vertical="center"/>
    </xf>
    <xf numFmtId="0" fontId="118" fillId="0" borderId="19" xfId="1" applyFont="1" applyBorder="1" applyAlignment="1">
      <alignment horizontal="left" vertical="center" wrapText="1"/>
    </xf>
    <xf numFmtId="0" fontId="118" fillId="0" borderId="19" xfId="1" applyFont="1" applyBorder="1" applyAlignment="1">
      <alignment horizontal="center" vertical="center" wrapText="1"/>
    </xf>
    <xf numFmtId="0" fontId="118" fillId="0" borderId="19" xfId="1" applyFont="1" applyBorder="1" applyAlignment="1">
      <alignment horizontal="center" vertical="center"/>
    </xf>
    <xf numFmtId="0" fontId="118" fillId="0" borderId="7" xfId="1" applyFont="1" applyBorder="1" applyAlignment="1">
      <alignment horizontal="center" vertical="center"/>
    </xf>
    <xf numFmtId="0" fontId="119" fillId="0" borderId="7" xfId="1" applyFont="1" applyBorder="1" applyAlignment="1">
      <alignment horizontal="center" vertical="center"/>
    </xf>
    <xf numFmtId="0" fontId="118" fillId="0" borderId="7" xfId="1" applyFont="1" applyBorder="1" applyAlignment="1">
      <alignment horizontal="justify" vertical="center"/>
    </xf>
    <xf numFmtId="0" fontId="16" fillId="0" borderId="0" xfId="1" applyFont="1" applyBorder="1" applyAlignment="1">
      <alignment horizontal="center" vertical="center"/>
    </xf>
    <xf numFmtId="0" fontId="118" fillId="0" borderId="0" xfId="1" applyFont="1" applyBorder="1" applyAlignment="1">
      <alignment horizontal="left" vertical="center" wrapText="1"/>
    </xf>
    <xf numFmtId="0" fontId="118" fillId="0" borderId="0" xfId="1" applyFont="1" applyBorder="1" applyAlignment="1">
      <alignment horizontal="center" vertical="center" wrapText="1"/>
    </xf>
    <xf numFmtId="0" fontId="118" fillId="0" borderId="0" xfId="1" applyFont="1" applyBorder="1" applyAlignment="1">
      <alignment horizontal="center" vertical="center"/>
    </xf>
    <xf numFmtId="0" fontId="119" fillId="0" borderId="0" xfId="1" applyFont="1" applyBorder="1" applyAlignment="1">
      <alignment horizontal="center" vertical="center"/>
    </xf>
    <xf numFmtId="0" fontId="118" fillId="0" borderId="0" xfId="1" applyFont="1" applyBorder="1" applyAlignment="1">
      <alignment horizontal="justify" vertical="center"/>
    </xf>
    <xf numFmtId="49" fontId="22" fillId="0" borderId="0" xfId="1" applyNumberFormat="1" applyFont="1" applyBorder="1" applyAlignment="1">
      <alignment horizontal="center" vertical="center"/>
    </xf>
    <xf numFmtId="0" fontId="22" fillId="0" borderId="0" xfId="1" applyFont="1" applyBorder="1" applyAlignment="1">
      <alignment vertical="center" wrapText="1"/>
    </xf>
    <xf numFmtId="0" fontId="97" fillId="0" borderId="2" xfId="925" applyFont="1" applyFill="1" applyBorder="1" applyAlignment="1">
      <alignment horizontal="center" vertical="center" wrapText="1"/>
    </xf>
    <xf numFmtId="0" fontId="97" fillId="0" borderId="2" xfId="925" applyFont="1" applyFill="1" applyBorder="1" applyAlignment="1">
      <alignment horizontal="left" vertical="center" wrapText="1"/>
    </xf>
    <xf numFmtId="0" fontId="97" fillId="0" borderId="2" xfId="925" applyFont="1" applyFill="1" applyBorder="1" applyAlignment="1">
      <alignment horizontal="justify" vertical="top" wrapText="1"/>
    </xf>
    <xf numFmtId="0" fontId="97" fillId="0" borderId="0" xfId="925" applyFont="1" applyFill="1"/>
    <xf numFmtId="0" fontId="120" fillId="0" borderId="2" xfId="925" applyFont="1" applyFill="1" applyBorder="1" applyAlignment="1">
      <alignment horizontal="left" vertical="center" wrapText="1"/>
    </xf>
    <xf numFmtId="0" fontId="120" fillId="0" borderId="2" xfId="925" applyFont="1" applyFill="1" applyBorder="1" applyAlignment="1">
      <alignment horizontal="center" vertical="center" wrapText="1"/>
    </xf>
    <xf numFmtId="0" fontId="22" fillId="0" borderId="2" xfId="925" applyFont="1" applyFill="1" applyBorder="1" applyAlignment="1">
      <alignment horizontal="center" vertical="center" wrapText="1"/>
    </xf>
    <xf numFmtId="167" fontId="97" fillId="0" borderId="0" xfId="925" applyNumberFormat="1" applyFont="1" applyFill="1"/>
    <xf numFmtId="0" fontId="97" fillId="0" borderId="2" xfId="925" applyFont="1" applyFill="1" applyBorder="1"/>
    <xf numFmtId="0" fontId="97" fillId="0" borderId="2" xfId="925" applyFont="1" applyFill="1" applyBorder="1" applyAlignment="1">
      <alignment horizontal="left"/>
    </xf>
    <xf numFmtId="1" fontId="97" fillId="0" borderId="0" xfId="925" applyNumberFormat="1" applyFont="1" applyFill="1"/>
    <xf numFmtId="0" fontId="22" fillId="0" borderId="2" xfId="925" applyFont="1" applyFill="1" applyBorder="1" applyAlignment="1">
      <alignment horizontal="justify" vertical="top" wrapText="1"/>
    </xf>
    <xf numFmtId="16" fontId="97" fillId="0" borderId="2" xfId="925" applyNumberFormat="1" applyFont="1" applyFill="1" applyBorder="1" applyAlignment="1">
      <alignment horizontal="center" vertical="center" wrapText="1"/>
    </xf>
    <xf numFmtId="166" fontId="120" fillId="0" borderId="2" xfId="925" applyNumberFormat="1" applyFont="1" applyFill="1" applyBorder="1" applyAlignment="1">
      <alignment horizontal="center" vertical="center" wrapText="1"/>
    </xf>
    <xf numFmtId="167" fontId="120" fillId="0" borderId="2" xfId="925" applyNumberFormat="1" applyFont="1" applyFill="1" applyBorder="1" applyAlignment="1">
      <alignment horizontal="center" vertical="center" wrapText="1"/>
    </xf>
    <xf numFmtId="2" fontId="97" fillId="0" borderId="2" xfId="925" applyNumberFormat="1" applyFont="1" applyFill="1" applyBorder="1" applyAlignment="1">
      <alignment horizontal="center" vertical="center" wrapText="1"/>
    </xf>
    <xf numFmtId="3" fontId="120" fillId="0" borderId="2" xfId="925" applyNumberFormat="1" applyFont="1" applyFill="1" applyBorder="1" applyAlignment="1">
      <alignment horizontal="center" vertical="center" wrapText="1"/>
    </xf>
    <xf numFmtId="3" fontId="97" fillId="0" borderId="2" xfId="925" applyNumberFormat="1" applyFont="1" applyFill="1" applyBorder="1" applyAlignment="1">
      <alignment horizontal="center" vertical="center" wrapText="1"/>
    </xf>
    <xf numFmtId="3" fontId="97" fillId="0" borderId="2" xfId="925" applyNumberFormat="1" applyFont="1" applyFill="1" applyBorder="1" applyAlignment="1">
      <alignment horizontal="justify" vertical="top" wrapText="1"/>
    </xf>
    <xf numFmtId="1" fontId="120" fillId="0" borderId="2" xfId="925" applyNumberFormat="1" applyFont="1" applyFill="1" applyBorder="1" applyAlignment="1">
      <alignment horizontal="center" vertical="center" wrapText="1"/>
    </xf>
    <xf numFmtId="2" fontId="22" fillId="0" borderId="2" xfId="925" applyNumberFormat="1" applyFont="1" applyFill="1" applyBorder="1" applyAlignment="1">
      <alignment horizontal="center" vertical="center" wrapText="1"/>
    </xf>
    <xf numFmtId="49" fontId="22" fillId="0" borderId="2" xfId="925" applyNumberFormat="1" applyFont="1" applyFill="1" applyBorder="1" applyAlignment="1">
      <alignment horizontal="justify" vertical="top" wrapText="1"/>
    </xf>
    <xf numFmtId="0" fontId="97" fillId="0" borderId="6" xfId="925" applyFont="1" applyFill="1" applyBorder="1" applyAlignment="1">
      <alignment horizontal="center" vertical="center" wrapText="1"/>
    </xf>
    <xf numFmtId="177" fontId="97" fillId="0" borderId="2" xfId="925" applyNumberFormat="1" applyFont="1" applyFill="1" applyBorder="1" applyAlignment="1">
      <alignment horizontal="center" vertical="center" wrapText="1"/>
    </xf>
    <xf numFmtId="0" fontId="22" fillId="0" borderId="0" xfId="883" applyFont="1" applyAlignment="1">
      <alignment horizontal="right"/>
    </xf>
    <xf numFmtId="0" fontId="4" fillId="0" borderId="0" xfId="1224"/>
    <xf numFmtId="167" fontId="17" fillId="0" borderId="2" xfId="1" applyNumberFormat="1" applyFont="1" applyBorder="1" applyAlignment="1">
      <alignment vertical="center" wrapText="1"/>
    </xf>
    <xf numFmtId="167" fontId="102" fillId="0" borderId="2" xfId="1" applyNumberFormat="1" applyFont="1" applyBorder="1" applyAlignment="1">
      <alignment horizontal="justify" vertical="top"/>
    </xf>
    <xf numFmtId="167" fontId="103" fillId="0" borderId="2" xfId="1" applyNumberFormat="1" applyFont="1" applyBorder="1" applyAlignment="1">
      <alignment horizontal="justify" vertical="top"/>
    </xf>
    <xf numFmtId="167" fontId="102" fillId="0" borderId="2" xfId="1" applyNumberFormat="1" applyFont="1" applyBorder="1" applyAlignment="1">
      <alignment horizontal="justify" vertical="top" wrapText="1"/>
    </xf>
    <xf numFmtId="167" fontId="85" fillId="0" borderId="2" xfId="1224" applyNumberFormat="1" applyFont="1" applyBorder="1" applyAlignment="1">
      <alignment horizontal="center" vertical="top"/>
    </xf>
    <xf numFmtId="167" fontId="17" fillId="0" borderId="2" xfId="1224" applyNumberFormat="1" applyFont="1" applyBorder="1" applyAlignment="1">
      <alignment horizontal="center" vertical="top"/>
    </xf>
    <xf numFmtId="167" fontId="17" fillId="0" borderId="2" xfId="1224" applyNumberFormat="1" applyFont="1" applyBorder="1" applyAlignment="1">
      <alignment horizontal="justify" vertical="top"/>
    </xf>
    <xf numFmtId="0" fontId="4" fillId="0" borderId="0" xfId="1225"/>
    <xf numFmtId="0" fontId="82" fillId="0" borderId="0" xfId="1225" applyFont="1" applyAlignment="1">
      <alignment horizontal="right" vertical="center"/>
    </xf>
    <xf numFmtId="0" fontId="82" fillId="0" borderId="0" xfId="1225" applyFont="1" applyAlignment="1">
      <alignment horizontal="center" vertical="center"/>
    </xf>
    <xf numFmtId="0" fontId="117" fillId="0" borderId="0" xfId="1225" applyFont="1"/>
    <xf numFmtId="0" fontId="82" fillId="0" borderId="2" xfId="1225" applyFont="1" applyBorder="1" applyAlignment="1">
      <alignment horizontal="center" vertical="center" wrapText="1"/>
    </xf>
    <xf numFmtId="0" fontId="82" fillId="0" borderId="2" xfId="1225" applyFont="1" applyBorder="1" applyAlignment="1">
      <alignment vertical="center" wrapText="1"/>
    </xf>
    <xf numFmtId="0" fontId="22" fillId="0" borderId="2" xfId="1225" applyFont="1" applyBorder="1" applyAlignment="1">
      <alignment horizontal="justify" vertical="center" wrapText="1"/>
    </xf>
    <xf numFmtId="167" fontId="4" fillId="0" borderId="0" xfId="1225" applyNumberFormat="1"/>
    <xf numFmtId="0" fontId="82" fillId="0" borderId="2" xfId="1225" applyFont="1" applyBorder="1" applyAlignment="1">
      <alignment horizontal="left" vertical="center" wrapText="1"/>
    </xf>
    <xf numFmtId="0" fontId="86" fillId="0" borderId="2" xfId="1225" applyFont="1" applyBorder="1" applyAlignment="1">
      <alignment horizontal="justify" vertical="center"/>
    </xf>
    <xf numFmtId="0" fontId="86" fillId="0" borderId="2" xfId="1225" applyFont="1" applyBorder="1" applyAlignment="1">
      <alignment horizontal="justify" vertical="center" wrapText="1"/>
    </xf>
    <xf numFmtId="0" fontId="86" fillId="0" borderId="6" xfId="1" applyFont="1" applyBorder="1" applyAlignment="1">
      <alignment horizontal="justify" vertical="center" wrapText="1"/>
    </xf>
    <xf numFmtId="0" fontId="82" fillId="0" borderId="2" xfId="1225" applyFont="1" applyBorder="1" applyAlignment="1">
      <alignment horizontal="justify" vertical="center" wrapText="1"/>
    </xf>
    <xf numFmtId="0" fontId="82" fillId="0" borderId="2" xfId="1225" applyFont="1" applyBorder="1" applyAlignment="1">
      <alignment horizontal="center" vertical="center"/>
    </xf>
    <xf numFmtId="0" fontId="82" fillId="0" borderId="2" xfId="1225" applyFont="1" applyBorder="1" applyAlignment="1">
      <alignment horizontal="justify" vertical="center"/>
    </xf>
    <xf numFmtId="0" fontId="82" fillId="0" borderId="2" xfId="1" applyFont="1" applyBorder="1" applyAlignment="1" applyProtection="1">
      <alignment horizontal="justify" vertical="top" wrapText="1"/>
      <protection locked="0"/>
    </xf>
    <xf numFmtId="4" fontId="24" fillId="0" borderId="2" xfId="1" applyNumberFormat="1" applyFont="1" applyBorder="1" applyAlignment="1">
      <alignment horizontal="justify" vertical="top" wrapText="1"/>
    </xf>
    <xf numFmtId="0" fontId="16" fillId="0" borderId="2" xfId="0" applyFont="1" applyBorder="1" applyAlignment="1">
      <alignment horizontal="justify" vertical="top" wrapText="1"/>
    </xf>
    <xf numFmtId="167" fontId="86" fillId="3" borderId="3" xfId="1" applyNumberFormat="1" applyFont="1" applyFill="1" applyBorder="1" applyAlignment="1">
      <alignment horizontal="justify" vertical="top" wrapText="1"/>
    </xf>
    <xf numFmtId="167" fontId="86" fillId="3" borderId="2" xfId="1" applyNumberFormat="1" applyFont="1" applyFill="1" applyBorder="1" applyAlignment="1">
      <alignment vertical="top" wrapText="1"/>
    </xf>
    <xf numFmtId="0" fontId="22" fillId="0" borderId="6" xfId="1" applyFont="1" applyBorder="1" applyAlignment="1">
      <alignment horizontal="center" vertical="center" wrapText="1"/>
    </xf>
    <xf numFmtId="0" fontId="22" fillId="0" borderId="2" xfId="1" applyFont="1" applyBorder="1" applyAlignment="1">
      <alignment horizontal="justify" vertical="top" wrapText="1"/>
    </xf>
    <xf numFmtId="49" fontId="22" fillId="0" borderId="7" xfId="883" applyNumberFormat="1" applyFont="1" applyBorder="1" applyAlignment="1">
      <alignment horizontal="center" vertical="top" wrapText="1"/>
    </xf>
    <xf numFmtId="0" fontId="22" fillId="0" borderId="7" xfId="883" applyFont="1" applyBorder="1" applyAlignment="1">
      <alignment horizontal="left" vertical="top" wrapText="1"/>
    </xf>
    <xf numFmtId="0" fontId="22" fillId="0" borderId="2" xfId="1" applyFont="1" applyFill="1" applyBorder="1" applyAlignment="1">
      <alignment horizontal="justify" vertical="top" wrapText="1"/>
    </xf>
    <xf numFmtId="0" fontId="22" fillId="0" borderId="2" xfId="1" applyFont="1" applyBorder="1" applyAlignment="1">
      <alignment horizontal="center" vertical="center" wrapText="1"/>
    </xf>
    <xf numFmtId="0" fontId="22" fillId="0" borderId="0" xfId="1" applyFont="1"/>
    <xf numFmtId="0" fontId="22" fillId="0" borderId="2" xfId="1" applyFont="1" applyBorder="1" applyAlignment="1">
      <alignment horizontal="center" vertical="center"/>
    </xf>
    <xf numFmtId="0" fontId="12" fillId="3" borderId="0" xfId="1" applyFill="1"/>
    <xf numFmtId="0" fontId="22" fillId="3" borderId="0" xfId="1" applyFont="1" applyFill="1" applyAlignment="1">
      <alignment horizontal="right"/>
    </xf>
    <xf numFmtId="0" fontId="85" fillId="3" borderId="0" xfId="1226" applyFont="1" applyFill="1" applyBorder="1" applyAlignment="1">
      <alignment horizontal="center" vertical="center" wrapText="1"/>
    </xf>
    <xf numFmtId="0" fontId="85" fillId="3" borderId="0" xfId="1226" applyFont="1" applyFill="1" applyBorder="1" applyAlignment="1">
      <alignment horizontal="center" vertical="center"/>
    </xf>
    <xf numFmtId="0" fontId="24" fillId="3" borderId="2" xfId="1226" applyNumberFormat="1" applyFont="1" applyFill="1" applyBorder="1" applyAlignment="1">
      <alignment horizontal="center" vertical="center" wrapText="1"/>
    </xf>
    <xf numFmtId="0" fontId="86" fillId="3" borderId="2" xfId="1226" applyFont="1" applyFill="1" applyBorder="1" applyAlignment="1">
      <alignment horizontal="center" vertical="center" wrapText="1"/>
    </xf>
    <xf numFmtId="0" fontId="24" fillId="3" borderId="2" xfId="1226" applyFont="1" applyFill="1" applyBorder="1" applyAlignment="1">
      <alignment horizontal="center" vertical="center" wrapText="1"/>
    </xf>
    <xf numFmtId="0" fontId="12" fillId="0" borderId="0" xfId="1"/>
    <xf numFmtId="0" fontId="86" fillId="0" borderId="2" xfId="1226" applyNumberFormat="1" applyFont="1" applyFill="1" applyBorder="1" applyAlignment="1">
      <alignment horizontal="center" vertical="center"/>
    </xf>
    <xf numFmtId="0" fontId="86" fillId="0" borderId="2" xfId="1226" applyFont="1" applyFill="1" applyBorder="1" applyAlignment="1">
      <alignment horizontal="left" vertical="center" wrapText="1"/>
    </xf>
    <xf numFmtId="0" fontId="86" fillId="0" borderId="2" xfId="1226" applyFont="1" applyFill="1" applyBorder="1" applyAlignment="1">
      <alignment horizontal="center" vertical="center"/>
    </xf>
    <xf numFmtId="0" fontId="86" fillId="0" borderId="2" xfId="1226" applyFont="1" applyFill="1" applyBorder="1" applyAlignment="1">
      <alignment horizontal="center" vertical="center" wrapText="1"/>
    </xf>
    <xf numFmtId="0" fontId="86" fillId="3" borderId="2" xfId="1226" applyFont="1" applyFill="1" applyBorder="1" applyAlignment="1">
      <alignment horizontal="center" vertical="center"/>
    </xf>
    <xf numFmtId="0" fontId="86" fillId="3" borderId="2" xfId="1226" applyFont="1" applyFill="1" applyBorder="1" applyAlignment="1">
      <alignment horizontal="justify" vertical="top" wrapText="1"/>
    </xf>
    <xf numFmtId="0" fontId="24" fillId="0" borderId="2" xfId="1226" applyFont="1" applyFill="1" applyBorder="1" applyAlignment="1">
      <alignment horizontal="left" vertical="center" wrapText="1"/>
    </xf>
    <xf numFmtId="49" fontId="22" fillId="0" borderId="2" xfId="1" applyNumberFormat="1" applyFont="1" applyBorder="1" applyAlignment="1">
      <alignment horizontal="center" vertical="center"/>
    </xf>
    <xf numFmtId="0" fontId="22" fillId="0" borderId="2" xfId="1" applyFont="1" applyFill="1" applyBorder="1" applyAlignment="1">
      <alignment horizontal="center" vertical="center"/>
    </xf>
    <xf numFmtId="16" fontId="24" fillId="0" borderId="2" xfId="1227" applyNumberFormat="1" applyFont="1" applyFill="1" applyBorder="1" applyAlignment="1">
      <alignment horizontal="center" vertical="center" wrapText="1"/>
    </xf>
    <xf numFmtId="0" fontId="24" fillId="0" borderId="2" xfId="1227" applyFont="1" applyFill="1" applyBorder="1" applyAlignment="1">
      <alignment vertical="center" wrapText="1"/>
    </xf>
    <xf numFmtId="0" fontId="24" fillId="0" borderId="2" xfId="1227" applyFont="1" applyFill="1" applyBorder="1" applyAlignment="1">
      <alignment horizontal="center" vertical="center" wrapText="1"/>
    </xf>
    <xf numFmtId="0" fontId="24" fillId="3" borderId="2" xfId="1227" applyFont="1" applyFill="1" applyBorder="1" applyAlignment="1">
      <alignment horizontal="center" vertical="center" wrapText="1"/>
    </xf>
    <xf numFmtId="0" fontId="22" fillId="3" borderId="2" xfId="1" applyFont="1" applyFill="1" applyBorder="1" applyAlignment="1">
      <alignment vertical="center" wrapText="1"/>
    </xf>
    <xf numFmtId="0" fontId="86" fillId="3" borderId="2" xfId="1227" applyFont="1" applyFill="1" applyBorder="1" applyAlignment="1">
      <alignment horizontal="center" vertical="center" wrapText="1"/>
    </xf>
    <xf numFmtId="0" fontId="86" fillId="0" borderId="2" xfId="1227" applyFont="1" applyFill="1" applyBorder="1" applyAlignment="1">
      <alignment vertical="center" wrapText="1"/>
    </xf>
    <xf numFmtId="0" fontId="86" fillId="3" borderId="2" xfId="1227" applyFont="1" applyFill="1" applyBorder="1" applyAlignment="1">
      <alignment vertical="center" wrapText="1"/>
    </xf>
    <xf numFmtId="0" fontId="24" fillId="3" borderId="2" xfId="1227" applyFont="1" applyFill="1" applyBorder="1" applyAlignment="1">
      <alignment vertical="center" wrapText="1"/>
    </xf>
    <xf numFmtId="0" fontId="22" fillId="3" borderId="2" xfId="1" applyFont="1" applyFill="1" applyBorder="1" applyAlignment="1">
      <alignment vertical="top" wrapText="1"/>
    </xf>
    <xf numFmtId="2" fontId="24" fillId="3" borderId="2" xfId="1227" applyNumberFormat="1" applyFont="1" applyFill="1" applyBorder="1" applyAlignment="1">
      <alignment horizontal="center" vertical="center" wrapText="1"/>
    </xf>
    <xf numFmtId="167" fontId="24" fillId="3" borderId="2" xfId="1227" applyNumberFormat="1" applyFont="1" applyFill="1" applyBorder="1" applyAlignment="1">
      <alignment horizontal="center" vertical="center" wrapText="1"/>
    </xf>
    <xf numFmtId="0" fontId="52" fillId="0" borderId="0" xfId="1" applyFont="1"/>
    <xf numFmtId="0" fontId="86" fillId="3" borderId="2" xfId="1" applyFont="1" applyFill="1" applyBorder="1" applyAlignment="1">
      <alignment horizontal="center" vertical="center" wrapText="1"/>
    </xf>
    <xf numFmtId="0" fontId="16" fillId="3" borderId="0" xfId="1" applyFont="1" applyFill="1" applyAlignment="1">
      <alignment vertical="center"/>
    </xf>
    <xf numFmtId="0" fontId="16" fillId="3" borderId="0" xfId="1" applyFont="1" applyFill="1" applyAlignment="1">
      <alignment horizontal="right" vertical="center"/>
    </xf>
    <xf numFmtId="0" fontId="85" fillId="3" borderId="1" xfId="974" applyFont="1" applyFill="1" applyBorder="1" applyAlignment="1">
      <alignment horizontal="center" vertical="center"/>
    </xf>
    <xf numFmtId="0" fontId="85" fillId="3" borderId="0" xfId="974" applyFont="1" applyFill="1" applyBorder="1" applyAlignment="1">
      <alignment horizontal="center" vertical="center"/>
    </xf>
    <xf numFmtId="0" fontId="82" fillId="3" borderId="2" xfId="1043" applyFont="1" applyFill="1" applyBorder="1" applyAlignment="1">
      <alignment horizontal="center" vertical="center" wrapText="1"/>
    </xf>
    <xf numFmtId="0" fontId="16" fillId="3" borderId="2" xfId="1" applyFont="1" applyFill="1" applyBorder="1" applyAlignment="1">
      <alignment horizontal="center" vertical="center"/>
    </xf>
    <xf numFmtId="1" fontId="86" fillId="3" borderId="2" xfId="1" applyNumberFormat="1" applyFont="1" applyFill="1" applyBorder="1" applyAlignment="1">
      <alignment horizontal="center" vertical="center" wrapText="1"/>
    </xf>
    <xf numFmtId="0" fontId="16" fillId="3" borderId="4" xfId="1" applyFont="1" applyFill="1" applyBorder="1" applyAlignment="1">
      <alignment vertical="center"/>
    </xf>
    <xf numFmtId="0" fontId="16" fillId="3" borderId="5" xfId="1" applyFont="1" applyFill="1" applyBorder="1" applyAlignment="1">
      <alignment vertical="center"/>
    </xf>
    <xf numFmtId="16" fontId="16" fillId="3" borderId="2" xfId="1" applyNumberFormat="1" applyFont="1" applyFill="1" applyBorder="1" applyAlignment="1">
      <alignment horizontal="center" vertical="center"/>
    </xf>
    <xf numFmtId="0" fontId="86" fillId="0" borderId="0" xfId="1228" applyFont="1"/>
    <xf numFmtId="0" fontId="86" fillId="0" borderId="0" xfId="1228" applyFont="1" applyAlignment="1">
      <alignment horizontal="left"/>
    </xf>
    <xf numFmtId="0" fontId="86" fillId="0" borderId="0" xfId="1228" applyFont="1" applyAlignment="1">
      <alignment horizontal="right"/>
    </xf>
    <xf numFmtId="0" fontId="90" fillId="0" borderId="0" xfId="1228" applyFont="1"/>
    <xf numFmtId="0" fontId="90" fillId="0" borderId="0" xfId="1228" applyFont="1" applyAlignment="1">
      <alignment vertical="center"/>
    </xf>
    <xf numFmtId="0" fontId="86" fillId="3" borderId="1" xfId="1228" applyFont="1" applyFill="1" applyBorder="1" applyAlignment="1">
      <alignment horizontal="center"/>
    </xf>
    <xf numFmtId="0" fontId="86" fillId="3" borderId="1" xfId="1228" applyFont="1" applyFill="1" applyBorder="1" applyAlignment="1">
      <alignment horizontal="justify"/>
    </xf>
    <xf numFmtId="0" fontId="85" fillId="3" borderId="3" xfId="1228" applyFont="1" applyFill="1" applyBorder="1" applyAlignment="1">
      <alignment vertical="center" wrapText="1"/>
    </xf>
    <xf numFmtId="0" fontId="85" fillId="3" borderId="2" xfId="1228" applyFont="1" applyFill="1" applyBorder="1" applyAlignment="1">
      <alignment horizontal="center" vertical="center"/>
    </xf>
    <xf numFmtId="0" fontId="85" fillId="3" borderId="2" xfId="1228" applyFont="1" applyFill="1" applyBorder="1" applyAlignment="1">
      <alignment horizontal="left" vertical="center" wrapText="1"/>
    </xf>
    <xf numFmtId="0" fontId="91" fillId="3" borderId="2" xfId="1228" applyFont="1" applyFill="1" applyBorder="1" applyAlignment="1">
      <alignment horizontal="left" vertical="center" wrapText="1"/>
    </xf>
    <xf numFmtId="166" fontId="91" fillId="3" borderId="2" xfId="1228" applyNumberFormat="1" applyFont="1" applyFill="1" applyBorder="1" applyAlignment="1">
      <alignment horizontal="center" vertical="center" wrapText="1"/>
    </xf>
    <xf numFmtId="166" fontId="85" fillId="3" borderId="2" xfId="1228" applyNumberFormat="1" applyFont="1" applyFill="1" applyBorder="1" applyAlignment="1">
      <alignment horizontal="center" vertical="center"/>
    </xf>
    <xf numFmtId="166" fontId="85" fillId="3" borderId="2" xfId="1228" applyNumberFormat="1" applyFont="1" applyFill="1" applyBorder="1"/>
    <xf numFmtId="0" fontId="85" fillId="3" borderId="2" xfId="1228" applyFont="1" applyFill="1" applyBorder="1" applyAlignment="1">
      <alignment vertical="center" wrapText="1"/>
    </xf>
    <xf numFmtId="0" fontId="86" fillId="3" borderId="2" xfId="1228" applyFont="1" applyFill="1" applyBorder="1" applyAlignment="1">
      <alignment horizontal="center" vertical="center"/>
    </xf>
    <xf numFmtId="0" fontId="86" fillId="3" borderId="2" xfId="1228" applyFont="1" applyFill="1" applyBorder="1" applyAlignment="1">
      <alignment horizontal="left" vertical="center" wrapText="1"/>
    </xf>
    <xf numFmtId="0" fontId="24" fillId="3" borderId="2" xfId="1228" applyFont="1" applyFill="1" applyBorder="1" applyAlignment="1">
      <alignment horizontal="left" vertical="center" wrapText="1"/>
    </xf>
    <xf numFmtId="166" fontId="24" fillId="3" borderId="2" xfId="1228" applyNumberFormat="1" applyFont="1" applyFill="1" applyBorder="1" applyAlignment="1">
      <alignment horizontal="center" vertical="center" wrapText="1"/>
    </xf>
    <xf numFmtId="166" fontId="86" fillId="3" borderId="2" xfId="1228" applyNumberFormat="1" applyFont="1" applyFill="1" applyBorder="1" applyAlignment="1">
      <alignment horizontal="center" vertical="center"/>
    </xf>
    <xf numFmtId="166" fontId="86" fillId="3" borderId="2" xfId="1228" applyNumberFormat="1" applyFont="1" applyFill="1" applyBorder="1" applyAlignment="1">
      <alignment horizontal="justify" vertical="top"/>
    </xf>
    <xf numFmtId="0" fontId="86" fillId="3" borderId="2" xfId="1228" applyFont="1" applyFill="1" applyBorder="1" applyAlignment="1">
      <alignment vertical="center" wrapText="1"/>
    </xf>
    <xf numFmtId="0" fontId="86" fillId="3" borderId="6" xfId="1228" applyFont="1" applyFill="1" applyBorder="1" applyAlignment="1">
      <alignment horizontal="center" vertical="center"/>
    </xf>
    <xf numFmtId="0" fontId="86" fillId="3" borderId="6" xfId="1228" applyFont="1" applyFill="1" applyBorder="1" applyAlignment="1">
      <alignment horizontal="left" vertical="center" wrapText="1"/>
    </xf>
    <xf numFmtId="0" fontId="24" fillId="3" borderId="6" xfId="1228" applyFont="1" applyFill="1" applyBorder="1" applyAlignment="1">
      <alignment horizontal="left" vertical="center" wrapText="1"/>
    </xf>
    <xf numFmtId="166" fontId="24" fillId="3" borderId="6" xfId="1228" applyNumberFormat="1" applyFont="1" applyFill="1" applyBorder="1" applyAlignment="1">
      <alignment horizontal="center" vertical="center" wrapText="1"/>
    </xf>
    <xf numFmtId="166" fontId="86" fillId="3" borderId="6" xfId="1228" applyNumberFormat="1" applyFont="1" applyFill="1" applyBorder="1" applyAlignment="1">
      <alignment horizontal="center" vertical="center"/>
    </xf>
    <xf numFmtId="166" fontId="86" fillId="3" borderId="6" xfId="1228" applyNumberFormat="1" applyFont="1" applyFill="1" applyBorder="1" applyAlignment="1">
      <alignment horizontal="justify" vertical="top" wrapText="1"/>
    </xf>
    <xf numFmtId="0" fontId="86" fillId="3" borderId="6" xfId="1228" applyFont="1" applyFill="1" applyBorder="1" applyAlignment="1">
      <alignment horizontal="justify" vertical="top" wrapText="1"/>
    </xf>
    <xf numFmtId="0" fontId="86" fillId="3" borderId="2" xfId="1" applyFont="1" applyFill="1" applyBorder="1" applyAlignment="1">
      <alignment horizontal="center" vertical="center"/>
    </xf>
    <xf numFmtId="0" fontId="24" fillId="3" borderId="2" xfId="1" applyFont="1" applyFill="1" applyBorder="1" applyAlignment="1">
      <alignment horizontal="left" vertical="center" wrapText="1"/>
    </xf>
    <xf numFmtId="166" fontId="24" fillId="3" borderId="2" xfId="1228" applyNumberFormat="1" applyFont="1" applyFill="1" applyBorder="1" applyAlignment="1">
      <alignment horizontal="justify" vertical="top" wrapText="1"/>
    </xf>
    <xf numFmtId="0" fontId="86" fillId="3" borderId="2" xfId="1228" applyFont="1" applyFill="1" applyBorder="1" applyAlignment="1">
      <alignment horizontal="justify" vertical="top" wrapText="1"/>
    </xf>
    <xf numFmtId="0" fontId="85" fillId="3" borderId="2" xfId="1" applyFont="1" applyFill="1" applyBorder="1" applyAlignment="1">
      <alignment horizontal="center" vertical="center"/>
    </xf>
    <xf numFmtId="0" fontId="85" fillId="3" borderId="2" xfId="1" applyFont="1" applyFill="1" applyBorder="1" applyAlignment="1">
      <alignment horizontal="left" vertical="center" wrapText="1"/>
    </xf>
    <xf numFmtId="0" fontId="86" fillId="3" borderId="2" xfId="1228" applyFont="1" applyFill="1" applyBorder="1"/>
    <xf numFmtId="0" fontId="85" fillId="3" borderId="2" xfId="1228" applyFont="1" applyFill="1" applyBorder="1" applyAlignment="1">
      <alignment horizontal="justify" vertical="center" wrapText="1"/>
    </xf>
    <xf numFmtId="167" fontId="85" fillId="3" borderId="2" xfId="1228" applyNumberFormat="1" applyFont="1" applyFill="1" applyBorder="1" applyAlignment="1">
      <alignment horizontal="center" vertical="center"/>
    </xf>
    <xf numFmtId="167" fontId="85" fillId="3" borderId="2" xfId="1228" applyNumberFormat="1" applyFont="1" applyFill="1" applyBorder="1" applyAlignment="1">
      <alignment vertical="center"/>
    </xf>
    <xf numFmtId="167" fontId="86" fillId="3" borderId="2" xfId="1228" applyNumberFormat="1" applyFont="1" applyFill="1" applyBorder="1" applyAlignment="1">
      <alignment horizontal="center" vertical="center"/>
    </xf>
    <xf numFmtId="167" fontId="86" fillId="3" borderId="2" xfId="1228" applyNumberFormat="1" applyFont="1" applyFill="1" applyBorder="1" applyAlignment="1">
      <alignment horizontal="justify" vertical="top" wrapText="1"/>
    </xf>
    <xf numFmtId="167" fontId="86" fillId="3" borderId="2" xfId="1228" applyNumberFormat="1" applyFont="1" applyFill="1" applyBorder="1" applyAlignment="1">
      <alignment vertical="top" wrapText="1"/>
    </xf>
    <xf numFmtId="167" fontId="91" fillId="3" borderId="2" xfId="1228" applyNumberFormat="1" applyFont="1" applyFill="1" applyBorder="1" applyAlignment="1">
      <alignment horizontal="center" vertical="center" wrapText="1"/>
    </xf>
    <xf numFmtId="167" fontId="85" fillId="3" borderId="2" xfId="1228" applyNumberFormat="1" applyFont="1" applyFill="1" applyBorder="1"/>
    <xf numFmtId="0" fontId="85" fillId="3" borderId="2" xfId="1228" applyFont="1" applyFill="1" applyBorder="1" applyAlignment="1">
      <alignment horizontal="justify"/>
    </xf>
    <xf numFmtId="0" fontId="86" fillId="3" borderId="3" xfId="1228" applyFont="1" applyFill="1" applyBorder="1" applyAlignment="1">
      <alignment horizontal="justify" vertical="top" wrapText="1"/>
    </xf>
    <xf numFmtId="0" fontId="86" fillId="3" borderId="2" xfId="1228" applyFont="1" applyFill="1" applyBorder="1" applyAlignment="1">
      <alignment vertical="top" wrapText="1"/>
    </xf>
    <xf numFmtId="0" fontId="85" fillId="3" borderId="2" xfId="1228" applyFont="1" applyFill="1" applyBorder="1" applyAlignment="1">
      <alignment horizontal="left" vertical="top" wrapText="1"/>
    </xf>
    <xf numFmtId="0" fontId="85" fillId="3" borderId="2" xfId="1228" applyFont="1" applyFill="1" applyBorder="1" applyAlignment="1">
      <alignment horizontal="justify" vertical="center"/>
    </xf>
    <xf numFmtId="4" fontId="85" fillId="3" borderId="2" xfId="1228" applyNumberFormat="1" applyFont="1" applyFill="1" applyBorder="1" applyAlignment="1">
      <alignment horizontal="center" vertical="center"/>
    </xf>
    <xf numFmtId="4" fontId="85" fillId="3" borderId="2" xfId="1228" applyNumberFormat="1" applyFont="1" applyFill="1" applyBorder="1" applyAlignment="1">
      <alignment horizontal="justify" vertical="center"/>
    </xf>
    <xf numFmtId="0" fontId="86" fillId="0" borderId="0" xfId="1228" applyFont="1" applyAlignment="1">
      <alignment horizontal="justify"/>
    </xf>
    <xf numFmtId="0" fontId="22" fillId="3" borderId="0" xfId="1" applyFont="1" applyFill="1"/>
    <xf numFmtId="0" fontId="22" fillId="3" borderId="0" xfId="1" applyFont="1" applyFill="1" applyAlignment="1">
      <alignment vertical="center"/>
    </xf>
    <xf numFmtId="0" fontId="22" fillId="3" borderId="0" xfId="1" applyFont="1" applyFill="1" applyAlignment="1">
      <alignment horizontal="right" vertical="center"/>
    </xf>
    <xf numFmtId="0" fontId="86" fillId="3" borderId="2" xfId="1" applyFont="1" applyFill="1" applyBorder="1" applyAlignment="1">
      <alignment horizontal="left" vertical="center" wrapText="1"/>
    </xf>
    <xf numFmtId="16" fontId="86" fillId="3" borderId="2" xfId="1" applyNumberFormat="1" applyFont="1" applyFill="1" applyBorder="1" applyAlignment="1">
      <alignment horizontal="center" vertical="center"/>
    </xf>
    <xf numFmtId="3" fontId="86" fillId="3" borderId="2" xfId="1" applyNumberFormat="1" applyFont="1" applyFill="1" applyBorder="1" applyAlignment="1">
      <alignment horizontal="center" vertical="center" wrapText="1"/>
    </xf>
    <xf numFmtId="49" fontId="17" fillId="0" borderId="2" xfId="1" applyNumberFormat="1" applyFont="1" applyFill="1" applyBorder="1" applyAlignment="1">
      <alignment horizontal="center" vertical="center" wrapText="1"/>
    </xf>
    <xf numFmtId="0" fontId="17" fillId="0" borderId="2" xfId="1" applyFont="1" applyFill="1" applyBorder="1" applyAlignment="1">
      <alignment horizontal="center" vertical="center" wrapText="1"/>
    </xf>
    <xf numFmtId="0" fontId="82" fillId="0" borderId="2" xfId="989" applyFont="1" applyFill="1" applyBorder="1" applyAlignment="1">
      <alignment horizontal="left" vertical="center" wrapText="1"/>
    </xf>
    <xf numFmtId="166" fontId="82" fillId="0" borderId="2" xfId="989" applyNumberFormat="1" applyFont="1" applyFill="1" applyBorder="1" applyAlignment="1">
      <alignment horizontal="center" vertical="center" wrapText="1"/>
    </xf>
    <xf numFmtId="0" fontId="82" fillId="0" borderId="2" xfId="989" applyFont="1" applyFill="1" applyBorder="1" applyAlignment="1">
      <alignment horizontal="justify" vertical="top" wrapText="1"/>
    </xf>
    <xf numFmtId="49" fontId="82" fillId="0" borderId="2" xfId="989" applyNumberFormat="1" applyFont="1" applyFill="1" applyBorder="1" applyAlignment="1">
      <alignment horizontal="center" vertical="center"/>
    </xf>
    <xf numFmtId="49" fontId="82" fillId="0" borderId="2" xfId="989" applyNumberFormat="1" applyFont="1" applyFill="1" applyBorder="1" applyAlignment="1">
      <alignment horizontal="center" vertical="center" wrapText="1"/>
    </xf>
    <xf numFmtId="0" fontId="82" fillId="0" borderId="0" xfId="989" applyFont="1" applyFill="1" applyAlignment="1">
      <alignment horizontal="left" vertical="top"/>
    </xf>
    <xf numFmtId="0" fontId="82" fillId="0" borderId="2" xfId="989" applyFont="1" applyFill="1" applyBorder="1" applyAlignment="1">
      <alignment vertical="top" wrapText="1"/>
    </xf>
    <xf numFmtId="4" fontId="82" fillId="0" borderId="2" xfId="989" applyNumberFormat="1" applyFont="1" applyFill="1" applyBorder="1" applyAlignment="1">
      <alignment horizontal="center" vertical="center" wrapText="1"/>
    </xf>
    <xf numFmtId="0" fontId="82" fillId="0" borderId="2" xfId="989" applyFont="1" applyFill="1" applyBorder="1" applyAlignment="1">
      <alignment horizontal="left" vertical="top" wrapText="1"/>
    </xf>
    <xf numFmtId="0" fontId="82" fillId="0" borderId="2" xfId="989" applyFont="1" applyFill="1" applyBorder="1" applyAlignment="1">
      <alignment vertical="center" wrapText="1"/>
    </xf>
    <xf numFmtId="174" fontId="82" fillId="0" borderId="2" xfId="989" applyNumberFormat="1" applyFont="1" applyFill="1" applyBorder="1" applyAlignment="1">
      <alignment horizontal="center" vertical="center" wrapText="1"/>
    </xf>
    <xf numFmtId="0" fontId="82" fillId="0" borderId="7" xfId="989" applyFont="1" applyFill="1" applyBorder="1" applyAlignment="1">
      <alignment horizontal="left" vertical="top" wrapText="1"/>
    </xf>
    <xf numFmtId="167" fontId="82" fillId="0" borderId="2" xfId="1" applyNumberFormat="1" applyFont="1" applyBorder="1" applyAlignment="1">
      <alignment horizontal="center" vertical="center" wrapText="1"/>
    </xf>
    <xf numFmtId="0" fontId="82" fillId="0" borderId="2" xfId="989" applyFont="1" applyFill="1" applyBorder="1" applyAlignment="1">
      <alignment horizontal="center" vertical="center"/>
    </xf>
    <xf numFmtId="167" fontId="82" fillId="0" borderId="2" xfId="989" applyNumberFormat="1" applyFont="1" applyFill="1" applyBorder="1" applyAlignment="1">
      <alignment horizontal="center" vertical="center"/>
    </xf>
    <xf numFmtId="0" fontId="82" fillId="0" borderId="2" xfId="989" applyFont="1" applyFill="1" applyBorder="1" applyAlignment="1">
      <alignment wrapText="1"/>
    </xf>
    <xf numFmtId="0" fontId="22" fillId="0" borderId="2" xfId="1" applyFont="1" applyBorder="1"/>
    <xf numFmtId="0" fontId="82" fillId="0" borderId="2" xfId="1" applyNumberFormat="1" applyFont="1" applyFill="1" applyBorder="1" applyAlignment="1" applyProtection="1">
      <alignment horizontal="left" vertical="center" wrapText="1"/>
      <protection locked="0"/>
    </xf>
    <xf numFmtId="166" fontId="22" fillId="30" borderId="2" xfId="1" applyNumberFormat="1" applyFont="1" applyFill="1" applyBorder="1" applyAlignment="1">
      <alignment horizontal="center" vertical="center"/>
    </xf>
    <xf numFmtId="167" fontId="22" fillId="0" borderId="0" xfId="1" applyNumberFormat="1" applyFont="1"/>
    <xf numFmtId="0" fontId="22" fillId="0" borderId="2" xfId="0" applyNumberFormat="1" applyFont="1" applyFill="1" applyBorder="1" applyAlignment="1" applyProtection="1">
      <alignment horizontal="left" vertical="center" wrapText="1"/>
      <protection locked="0"/>
    </xf>
    <xf numFmtId="3" fontId="22" fillId="0" borderId="2" xfId="1" applyNumberFormat="1" applyFont="1" applyBorder="1" applyAlignment="1">
      <alignment horizontal="center" vertical="center"/>
    </xf>
    <xf numFmtId="0" fontId="22" fillId="0" borderId="2" xfId="0" applyFont="1" applyBorder="1" applyAlignment="1">
      <alignment horizontal="center" vertical="center" wrapText="1"/>
    </xf>
    <xf numFmtId="0" fontId="22" fillId="0" borderId="2" xfId="0" applyFont="1" applyBorder="1" applyAlignment="1">
      <alignment vertical="center"/>
    </xf>
    <xf numFmtId="0" fontId="58" fillId="0" borderId="2" xfId="0" applyNumberFormat="1" applyFont="1" applyFill="1" applyBorder="1" applyAlignment="1" applyProtection="1">
      <alignment horizontal="left" vertical="center" wrapText="1"/>
      <protection locked="0"/>
    </xf>
    <xf numFmtId="0" fontId="16" fillId="0" borderId="2" xfId="1" applyFont="1" applyBorder="1" applyAlignment="1">
      <alignment horizontal="left" vertical="center" wrapText="1"/>
    </xf>
    <xf numFmtId="1" fontId="22" fillId="0" borderId="2" xfId="1" applyNumberFormat="1" applyFont="1" applyBorder="1" applyAlignment="1">
      <alignment horizontal="center" vertical="center"/>
    </xf>
    <xf numFmtId="4" fontId="13" fillId="0" borderId="0" xfId="1" applyNumberFormat="1" applyFont="1" applyFill="1" applyAlignment="1">
      <alignment horizontal="right" vertical="center"/>
    </xf>
    <xf numFmtId="4" fontId="13" fillId="0" borderId="0" xfId="2" applyNumberFormat="1" applyFont="1" applyFill="1" applyAlignment="1">
      <alignment horizontal="right" vertical="center"/>
    </xf>
    <xf numFmtId="0" fontId="17" fillId="0" borderId="2" xfId="879" applyFont="1" applyFill="1" applyBorder="1" applyAlignment="1">
      <alignment horizontal="center" vertical="center" wrapText="1"/>
    </xf>
    <xf numFmtId="0" fontId="19" fillId="0" borderId="2" xfId="879" applyFont="1" applyFill="1" applyBorder="1" applyAlignment="1">
      <alignment horizontal="center" vertical="center"/>
    </xf>
    <xf numFmtId="0" fontId="17" fillId="0" borderId="2" xfId="879" applyFont="1" applyFill="1" applyBorder="1" applyAlignment="1">
      <alignment horizontal="center" vertical="center"/>
    </xf>
    <xf numFmtId="1" fontId="17" fillId="0" borderId="2" xfId="879" applyNumberFormat="1" applyFont="1" applyFill="1" applyBorder="1" applyAlignment="1">
      <alignment horizontal="center" vertical="center"/>
    </xf>
    <xf numFmtId="49" fontId="17" fillId="0" borderId="2" xfId="1" applyNumberFormat="1" applyFont="1" applyFill="1" applyBorder="1" applyAlignment="1">
      <alignment horizontal="center" vertical="center" wrapText="1"/>
    </xf>
    <xf numFmtId="0" fontId="17" fillId="0" borderId="2" xfId="1" applyFont="1" applyFill="1" applyBorder="1" applyAlignment="1">
      <alignment horizontal="center" vertical="center"/>
    </xf>
    <xf numFmtId="0" fontId="17" fillId="0" borderId="2" xfId="1" applyFont="1" applyFill="1" applyBorder="1" applyAlignment="1">
      <alignment horizontal="left" vertical="center" wrapText="1"/>
    </xf>
    <xf numFmtId="0" fontId="17" fillId="0" borderId="0" xfId="1229" applyFont="1" applyAlignment="1">
      <alignment vertical="center"/>
    </xf>
    <xf numFmtId="49" fontId="17" fillId="0" borderId="2" xfId="1" applyNumberFormat="1" applyFont="1" applyFill="1" applyBorder="1" applyAlignment="1">
      <alignment horizontal="center" vertical="center" wrapText="1"/>
    </xf>
    <xf numFmtId="0" fontId="17" fillId="0" borderId="0" xfId="988" applyFont="1" applyBorder="1" applyAlignment="1">
      <alignment horizontal="center"/>
    </xf>
    <xf numFmtId="0" fontId="22" fillId="0" borderId="0" xfId="1" applyFont="1"/>
    <xf numFmtId="49" fontId="17" fillId="0" borderId="2" xfId="879" applyNumberFormat="1" applyFont="1" applyFill="1" applyBorder="1" applyAlignment="1">
      <alignment horizontal="center" vertical="center"/>
    </xf>
    <xf numFmtId="49" fontId="17" fillId="0" borderId="2" xfId="1" applyNumberFormat="1" applyFont="1" applyFill="1" applyBorder="1" applyAlignment="1">
      <alignment horizontal="center" vertical="center"/>
    </xf>
    <xf numFmtId="0" fontId="82" fillId="0" borderId="0" xfId="989" applyFont="1" applyFill="1" applyAlignment="1">
      <alignment horizontal="right"/>
    </xf>
    <xf numFmtId="0" fontId="13" fillId="0" borderId="0" xfId="1" applyFont="1" applyAlignment="1">
      <alignment horizontal="right" vertical="center" wrapText="1"/>
    </xf>
    <xf numFmtId="0" fontId="86" fillId="0" borderId="0" xfId="1221" applyFont="1" applyFill="1" applyAlignment="1">
      <alignment horizontal="right"/>
    </xf>
    <xf numFmtId="0" fontId="22" fillId="0" borderId="0" xfId="1" applyFont="1" applyAlignment="1">
      <alignment horizontal="right" vertical="top"/>
    </xf>
    <xf numFmtId="0" fontId="86" fillId="0" borderId="0" xfId="1216" applyFont="1" applyAlignment="1">
      <alignment horizontal="right"/>
    </xf>
    <xf numFmtId="4" fontId="86" fillId="0" borderId="0" xfId="1219" applyNumberFormat="1" applyFont="1" applyAlignment="1">
      <alignment horizontal="right"/>
    </xf>
    <xf numFmtId="0" fontId="86" fillId="0" borderId="0" xfId="1223" applyFont="1" applyAlignment="1">
      <alignment horizontal="right"/>
    </xf>
    <xf numFmtId="0" fontId="82" fillId="0" borderId="0" xfId="841" applyFont="1" applyAlignment="1">
      <alignment horizontal="right" vertical="top" wrapText="1"/>
    </xf>
    <xf numFmtId="0" fontId="86" fillId="0" borderId="0" xfId="1224" applyFont="1" applyAlignment="1">
      <alignment horizontal="right"/>
    </xf>
    <xf numFmtId="0" fontId="22" fillId="0" borderId="0" xfId="841" applyFont="1" applyBorder="1" applyAlignment="1">
      <alignment horizontal="right" vertical="top"/>
    </xf>
    <xf numFmtId="0" fontId="22" fillId="0" borderId="0" xfId="897" applyFont="1" applyAlignment="1">
      <alignment horizontal="right" vertical="center" wrapText="1"/>
    </xf>
    <xf numFmtId="49" fontId="22" fillId="0" borderId="0" xfId="966" applyNumberFormat="1" applyFont="1" applyAlignment="1">
      <alignment horizontal="right" vertical="center" wrapText="1"/>
    </xf>
    <xf numFmtId="49" fontId="82" fillId="0" borderId="2" xfId="1" applyNumberFormat="1" applyFont="1" applyBorder="1" applyAlignment="1">
      <alignment horizontal="center" vertical="center"/>
    </xf>
    <xf numFmtId="0" fontId="82" fillId="0" borderId="2" xfId="1" applyFont="1" applyBorder="1" applyAlignment="1">
      <alignment horizontal="left" vertical="center" wrapText="1"/>
    </xf>
    <xf numFmtId="0" fontId="82" fillId="0" borderId="2" xfId="1" applyFont="1" applyBorder="1" applyAlignment="1">
      <alignment horizontal="justify" vertical="top" wrapText="1"/>
    </xf>
    <xf numFmtId="0" fontId="82" fillId="0" borderId="2" xfId="989" applyFont="1" applyFill="1" applyBorder="1" applyAlignment="1">
      <alignment horizontal="center" vertical="center" wrapText="1"/>
    </xf>
    <xf numFmtId="0" fontId="22" fillId="0" borderId="2" xfId="1" applyFont="1" applyFill="1" applyBorder="1" applyAlignment="1">
      <alignment horizontal="justify" vertical="top" wrapText="1"/>
    </xf>
    <xf numFmtId="4" fontId="82" fillId="0" borderId="0" xfId="989" applyNumberFormat="1" applyFont="1" applyFill="1"/>
    <xf numFmtId="0" fontId="82" fillId="0" borderId="0" xfId="989" applyFont="1" applyFill="1" applyAlignment="1">
      <alignment wrapText="1"/>
    </xf>
    <xf numFmtId="0" fontId="82" fillId="0" borderId="2" xfId="1" applyFont="1" applyFill="1" applyBorder="1" applyAlignment="1">
      <alignment horizontal="left" vertical="top" wrapText="1"/>
    </xf>
    <xf numFmtId="49" fontId="17" fillId="0" borderId="2" xfId="1" applyNumberFormat="1" applyFont="1" applyFill="1" applyBorder="1" applyAlignment="1">
      <alignment horizontal="center" vertical="center" wrapText="1"/>
    </xf>
    <xf numFmtId="0" fontId="22" fillId="0" borderId="6" xfId="1" applyFont="1" applyBorder="1" applyAlignment="1">
      <alignment horizontal="left" vertical="top" wrapText="1"/>
    </xf>
    <xf numFmtId="0" fontId="17" fillId="0" borderId="2" xfId="1" applyFont="1" applyFill="1" applyBorder="1" applyAlignment="1">
      <alignment horizontal="left" vertical="top" wrapText="1"/>
    </xf>
    <xf numFmtId="166" fontId="17" fillId="0" borderId="7" xfId="1" applyNumberFormat="1" applyFont="1" applyFill="1" applyBorder="1" applyAlignment="1">
      <alignment horizontal="center" vertical="center" wrapText="1"/>
    </xf>
    <xf numFmtId="166" fontId="22" fillId="0" borderId="2" xfId="1" applyNumberFormat="1" applyFont="1" applyFill="1" applyBorder="1" applyAlignment="1">
      <alignment horizontal="center" vertical="center"/>
    </xf>
    <xf numFmtId="166" fontId="22" fillId="0" borderId="2" xfId="1" applyNumberFormat="1" applyFont="1" applyFill="1" applyBorder="1" applyAlignment="1">
      <alignment horizontal="justify" vertical="top" wrapText="1"/>
    </xf>
    <xf numFmtId="166" fontId="22" fillId="0" borderId="2" xfId="1" applyNumberFormat="1" applyFont="1" applyFill="1" applyBorder="1" applyAlignment="1">
      <alignment horizontal="center" vertical="center" wrapText="1"/>
    </xf>
    <xf numFmtId="166" fontId="22" fillId="0" borderId="6" xfId="1" applyNumberFormat="1" applyFont="1" applyFill="1" applyBorder="1" applyAlignment="1">
      <alignment horizontal="center" vertical="center" wrapText="1"/>
    </xf>
    <xf numFmtId="166" fontId="17" fillId="0" borderId="2" xfId="1" applyNumberFormat="1" applyFont="1" applyFill="1" applyBorder="1" applyAlignment="1">
      <alignment horizontal="center" vertical="center" wrapText="1"/>
    </xf>
    <xf numFmtId="0" fontId="22" fillId="0" borderId="2" xfId="1" applyFont="1" applyFill="1" applyBorder="1" applyAlignment="1">
      <alignment horizontal="center" vertical="center" wrapText="1"/>
    </xf>
    <xf numFmtId="49" fontId="22" fillId="0" borderId="2" xfId="841" applyNumberFormat="1" applyFont="1" applyBorder="1" applyAlignment="1">
      <alignment horizontal="center" vertical="center" wrapText="1"/>
    </xf>
    <xf numFmtId="0" fontId="22" fillId="0" borderId="2" xfId="841" applyFont="1" applyBorder="1" applyAlignment="1">
      <alignment horizontal="left" vertical="top" wrapText="1"/>
    </xf>
    <xf numFmtId="166" fontId="22" fillId="0" borderId="2" xfId="841" applyNumberFormat="1" applyFont="1" applyBorder="1" applyAlignment="1">
      <alignment horizontal="justify" vertical="top" wrapText="1"/>
    </xf>
    <xf numFmtId="0" fontId="17" fillId="0" borderId="0" xfId="841" applyFont="1" applyBorder="1" applyAlignment="1">
      <alignment horizontal="center" vertical="center" wrapText="1"/>
    </xf>
    <xf numFmtId="0" fontId="22" fillId="0" borderId="2" xfId="1" applyFont="1" applyFill="1" applyBorder="1" applyAlignment="1">
      <alignment horizontal="left" vertical="top" wrapText="1"/>
    </xf>
    <xf numFmtId="4" fontId="22" fillId="0" borderId="2" xfId="1" applyNumberFormat="1" applyFont="1" applyFill="1" applyBorder="1" applyAlignment="1">
      <alignment horizontal="center" vertical="center"/>
    </xf>
    <xf numFmtId="0" fontId="22" fillId="0" borderId="2" xfId="0" applyFont="1" applyFill="1" applyBorder="1" applyAlignment="1">
      <alignment horizontal="justify" vertical="top" wrapText="1"/>
    </xf>
    <xf numFmtId="0" fontId="52" fillId="0" borderId="0" xfId="0" applyFont="1" applyFill="1" applyBorder="1" applyAlignment="1">
      <alignment horizontal="center" vertical="center" wrapText="1"/>
    </xf>
    <xf numFmtId="49" fontId="22" fillId="0" borderId="2" xfId="1" applyNumberFormat="1" applyFont="1" applyFill="1" applyBorder="1" applyAlignment="1">
      <alignment horizontal="center" vertical="center" wrapText="1"/>
    </xf>
    <xf numFmtId="0" fontId="22" fillId="0" borderId="6" xfId="1" applyFont="1" applyFill="1" applyBorder="1" applyAlignment="1">
      <alignment horizontal="left" vertical="top" wrapText="1"/>
    </xf>
    <xf numFmtId="0" fontId="22" fillId="0" borderId="7" xfId="1" applyFont="1" applyFill="1" applyBorder="1" applyAlignment="1">
      <alignment horizontal="left" vertical="top" wrapText="1"/>
    </xf>
    <xf numFmtId="49" fontId="22" fillId="0" borderId="6" xfId="1" applyNumberFormat="1" applyFont="1" applyFill="1" applyBorder="1" applyAlignment="1">
      <alignment horizontal="justify" vertical="top" wrapText="1"/>
    </xf>
    <xf numFmtId="4" fontId="22" fillId="0" borderId="6" xfId="1" applyNumberFormat="1" applyFont="1" applyFill="1" applyBorder="1" applyAlignment="1">
      <alignment horizontal="center" vertical="center" wrapText="1"/>
    </xf>
    <xf numFmtId="49" fontId="22" fillId="0" borderId="6" xfId="1" applyNumberFormat="1" applyFont="1" applyFill="1" applyBorder="1" applyAlignment="1">
      <alignment horizontal="center" vertical="center" wrapText="1"/>
    </xf>
    <xf numFmtId="0" fontId="22" fillId="0" borderId="7" xfId="841" applyFont="1" applyBorder="1" applyAlignment="1">
      <alignment horizontal="left" vertical="top" wrapText="1"/>
    </xf>
    <xf numFmtId="4" fontId="22" fillId="0" borderId="6" xfId="1" applyNumberFormat="1" applyFont="1" applyBorder="1" applyAlignment="1">
      <alignment horizontal="center" vertical="center" wrapText="1"/>
    </xf>
    <xf numFmtId="166" fontId="22" fillId="0" borderId="6" xfId="1" applyNumberFormat="1" applyFont="1" applyBorder="1" applyAlignment="1">
      <alignment horizontal="center" vertical="center" wrapText="1"/>
    </xf>
    <xf numFmtId="166" fontId="22" fillId="0" borderId="6" xfId="1" applyNumberFormat="1" applyFont="1" applyFill="1" applyBorder="1" applyAlignment="1">
      <alignment horizontal="justify" vertical="top" wrapText="1"/>
    </xf>
    <xf numFmtId="0" fontId="22" fillId="0" borderId="6" xfId="841" applyFont="1" applyBorder="1" applyAlignment="1">
      <alignment horizontal="center" vertical="top" wrapText="1"/>
    </xf>
    <xf numFmtId="0" fontId="22" fillId="0" borderId="19" xfId="841" applyFont="1" applyBorder="1" applyAlignment="1">
      <alignment horizontal="center" vertical="top" wrapText="1"/>
    </xf>
    <xf numFmtId="49" fontId="22" fillId="0" borderId="2" xfId="841" applyNumberFormat="1" applyFont="1" applyFill="1" applyBorder="1" applyAlignment="1">
      <alignment horizontal="center" vertical="center" wrapText="1"/>
    </xf>
    <xf numFmtId="4" fontId="22" fillId="0" borderId="2" xfId="841" applyNumberFormat="1" applyFont="1" applyBorder="1" applyAlignment="1">
      <alignment horizontal="center" vertical="center" wrapText="1"/>
    </xf>
    <xf numFmtId="166" fontId="22" fillId="0" borderId="2" xfId="841" applyNumberFormat="1" applyFont="1" applyBorder="1" applyAlignment="1">
      <alignment horizontal="center" vertical="center" wrapText="1"/>
    </xf>
    <xf numFmtId="166" fontId="22" fillId="0" borderId="19" xfId="841" applyNumberFormat="1" applyFont="1" applyBorder="1" applyAlignment="1">
      <alignment horizontal="center" vertical="top" wrapText="1"/>
    </xf>
    <xf numFmtId="49" fontId="17" fillId="0" borderId="2" xfId="841" applyNumberFormat="1" applyFont="1" applyFill="1" applyBorder="1" applyAlignment="1">
      <alignment horizontal="center" vertical="center" wrapText="1"/>
    </xf>
    <xf numFmtId="0" fontId="17" fillId="0" borderId="2" xfId="841" applyFont="1" applyFill="1" applyBorder="1" applyAlignment="1">
      <alignment horizontal="left" vertical="top" wrapText="1"/>
    </xf>
    <xf numFmtId="0" fontId="82" fillId="0" borderId="2" xfId="1" applyFont="1" applyBorder="1" applyAlignment="1" applyProtection="1">
      <alignment horizontal="left" vertical="top" wrapText="1"/>
      <protection locked="0"/>
    </xf>
    <xf numFmtId="0" fontId="22" fillId="0" borderId="2" xfId="841" applyFont="1" applyFill="1" applyBorder="1" applyAlignment="1">
      <alignment horizontal="justify" vertical="top" wrapText="1"/>
    </xf>
    <xf numFmtId="4" fontId="22" fillId="0" borderId="2" xfId="841" applyNumberFormat="1" applyFont="1" applyBorder="1" applyAlignment="1">
      <alignment horizontal="center" vertical="center"/>
    </xf>
    <xf numFmtId="166" fontId="22" fillId="0" borderId="2" xfId="841" applyNumberFormat="1" applyFont="1" applyBorder="1" applyAlignment="1">
      <alignment horizontal="center" vertical="center"/>
    </xf>
    <xf numFmtId="0" fontId="17" fillId="0" borderId="7" xfId="841" applyFont="1" applyBorder="1" applyAlignment="1">
      <alignment horizontal="left" vertical="top" wrapText="1"/>
    </xf>
    <xf numFmtId="0" fontId="82" fillId="0" borderId="2" xfId="1" applyFont="1" applyBorder="1" applyAlignment="1" applyProtection="1">
      <alignment horizontal="justify" vertical="top" wrapText="1"/>
      <protection locked="0"/>
    </xf>
    <xf numFmtId="49" fontId="82" fillId="0" borderId="2" xfId="1" applyNumberFormat="1" applyFont="1" applyBorder="1" applyAlignment="1">
      <alignment horizontal="center" vertical="center"/>
    </xf>
    <xf numFmtId="0" fontId="82" fillId="0" borderId="2" xfId="1" applyFont="1" applyBorder="1" applyAlignment="1">
      <alignment horizontal="left" vertical="center" wrapText="1"/>
    </xf>
    <xf numFmtId="0" fontId="82" fillId="0" borderId="2" xfId="1" applyFont="1" applyBorder="1" applyAlignment="1">
      <alignment horizontal="justify" vertical="top" wrapText="1"/>
    </xf>
    <xf numFmtId="0" fontId="82" fillId="0" borderId="2" xfId="989" applyFont="1" applyFill="1" applyBorder="1" applyAlignment="1">
      <alignment horizontal="center" vertical="center" wrapText="1"/>
    </xf>
    <xf numFmtId="49" fontId="82" fillId="0" borderId="2" xfId="989" applyNumberFormat="1" applyFont="1" applyFill="1" applyBorder="1" applyAlignment="1">
      <alignment horizontal="center" vertical="center"/>
    </xf>
    <xf numFmtId="0" fontId="22" fillId="0" borderId="2" xfId="1" applyFont="1" applyFill="1" applyBorder="1" applyAlignment="1">
      <alignment horizontal="justify" vertical="top" wrapText="1"/>
    </xf>
    <xf numFmtId="0" fontId="22" fillId="0" borderId="0" xfId="1" applyFont="1"/>
    <xf numFmtId="0" fontId="82" fillId="0" borderId="2" xfId="989" applyFont="1" applyFill="1" applyBorder="1" applyAlignment="1">
      <alignment horizontal="center"/>
    </xf>
    <xf numFmtId="0" fontId="17" fillId="0" borderId="2" xfId="1" applyFont="1" applyBorder="1" applyAlignment="1">
      <alignment horizontal="left" vertical="top"/>
    </xf>
    <xf numFmtId="49" fontId="22" fillId="0" borderId="2" xfId="1" applyNumberFormat="1" applyFont="1" applyFill="1" applyBorder="1" applyAlignment="1">
      <alignment vertical="center" wrapText="1"/>
    </xf>
    <xf numFmtId="4" fontId="22" fillId="0" borderId="2" xfId="1" applyNumberFormat="1" applyFont="1" applyFill="1" applyBorder="1" applyAlignment="1">
      <alignment vertical="center" wrapText="1"/>
    </xf>
    <xf numFmtId="49" fontId="22" fillId="0" borderId="2" xfId="1" applyNumberFormat="1" applyFont="1" applyFill="1" applyBorder="1" applyAlignment="1">
      <alignment vertical="top" wrapText="1"/>
    </xf>
    <xf numFmtId="49" fontId="22" fillId="0" borderId="19" xfId="1" applyNumberFormat="1" applyFont="1" applyFill="1" applyBorder="1" applyAlignment="1">
      <alignment vertical="center" wrapText="1"/>
    </xf>
    <xf numFmtId="0" fontId="22" fillId="0" borderId="19" xfId="1" applyFont="1" applyFill="1" applyBorder="1" applyAlignment="1">
      <alignment vertical="top" wrapText="1"/>
    </xf>
    <xf numFmtId="4" fontId="22" fillId="0" borderId="19" xfId="1" applyNumberFormat="1" applyFont="1" applyFill="1" applyBorder="1" applyAlignment="1">
      <alignment vertical="center" wrapText="1"/>
    </xf>
    <xf numFmtId="166" fontId="22" fillId="0" borderId="19" xfId="1" applyNumberFormat="1" applyFont="1" applyFill="1" applyBorder="1" applyAlignment="1">
      <alignment vertical="center" wrapText="1"/>
    </xf>
    <xf numFmtId="49" fontId="22" fillId="0" borderId="19" xfId="1" applyNumberFormat="1" applyFont="1" applyFill="1" applyBorder="1" applyAlignment="1">
      <alignment vertical="top" wrapText="1"/>
    </xf>
    <xf numFmtId="49" fontId="17" fillId="0" borderId="2" xfId="1" applyNumberFormat="1" applyFont="1" applyFill="1" applyBorder="1" applyAlignment="1">
      <alignment vertical="center" wrapText="1"/>
    </xf>
    <xf numFmtId="0" fontId="17" fillId="0" borderId="2" xfId="1" applyFont="1" applyFill="1" applyBorder="1" applyAlignment="1">
      <alignment vertical="top" wrapText="1"/>
    </xf>
    <xf numFmtId="166" fontId="17" fillId="0" borderId="2" xfId="1" applyNumberFormat="1" applyFont="1" applyFill="1" applyBorder="1" applyAlignment="1">
      <alignment vertical="top" wrapText="1"/>
    </xf>
    <xf numFmtId="0" fontId="17" fillId="0" borderId="7" xfId="1" applyFont="1" applyFill="1" applyBorder="1" applyAlignment="1">
      <alignment horizontal="left" vertical="top" wrapText="1"/>
    </xf>
    <xf numFmtId="4" fontId="17" fillId="0" borderId="7" xfId="1" applyNumberFormat="1" applyFont="1" applyFill="1" applyBorder="1" applyAlignment="1">
      <alignment horizontal="center" vertical="center"/>
    </xf>
    <xf numFmtId="0" fontId="17" fillId="0" borderId="7" xfId="905" applyFont="1" applyFill="1" applyBorder="1" applyAlignment="1">
      <alignment horizontal="left" vertical="top" wrapText="1"/>
    </xf>
    <xf numFmtId="166" fontId="17" fillId="0" borderId="7" xfId="1" applyNumberFormat="1" applyFont="1" applyFill="1" applyBorder="1" applyAlignment="1">
      <alignment horizontal="center" vertical="center"/>
    </xf>
    <xf numFmtId="49" fontId="17" fillId="0" borderId="2" xfId="1" applyNumberFormat="1" applyFont="1" applyFill="1" applyBorder="1" applyAlignment="1">
      <alignment horizontal="justify" vertical="top"/>
    </xf>
    <xf numFmtId="166" fontId="22" fillId="0" borderId="6" xfId="1" applyNumberFormat="1" applyFont="1" applyFill="1" applyBorder="1" applyAlignment="1">
      <alignment horizontal="center" vertical="top" wrapText="1"/>
    </xf>
    <xf numFmtId="49" fontId="22" fillId="0" borderId="2" xfId="841" applyNumberFormat="1" applyFont="1" applyFill="1" applyBorder="1" applyAlignment="1">
      <alignment horizontal="justify" vertical="top" wrapText="1"/>
    </xf>
    <xf numFmtId="49" fontId="22" fillId="0" borderId="19" xfId="841" applyNumberFormat="1" applyFont="1" applyFill="1" applyBorder="1" applyAlignment="1">
      <alignment horizontal="center" vertical="center" wrapText="1"/>
    </xf>
    <xf numFmtId="0" fontId="22" fillId="0" borderId="19" xfId="841" applyFont="1" applyFill="1" applyBorder="1" applyAlignment="1">
      <alignment horizontal="center" vertical="top" wrapText="1"/>
    </xf>
    <xf numFmtId="4" fontId="22" fillId="0" borderId="19" xfId="841" applyNumberFormat="1" applyFont="1" applyBorder="1" applyAlignment="1">
      <alignment horizontal="center" vertical="center" wrapText="1"/>
    </xf>
    <xf numFmtId="166" fontId="22" fillId="0" borderId="19" xfId="841" applyNumberFormat="1" applyFont="1" applyBorder="1" applyAlignment="1">
      <alignment horizontal="center" vertical="center" wrapText="1"/>
    </xf>
    <xf numFmtId="49" fontId="82" fillId="0" borderId="19" xfId="1" applyNumberFormat="1" applyFont="1" applyFill="1" applyBorder="1" applyAlignment="1" applyProtection="1">
      <alignment horizontal="justify" vertical="top" wrapText="1"/>
      <protection locked="0"/>
    </xf>
    <xf numFmtId="49" fontId="22" fillId="0" borderId="2" xfId="841" applyNumberFormat="1" applyFont="1" applyBorder="1" applyAlignment="1">
      <alignment horizontal="justify" vertical="top" wrapText="1"/>
    </xf>
    <xf numFmtId="49" fontId="22" fillId="0" borderId="2" xfId="841" applyNumberFormat="1" applyFont="1" applyBorder="1" applyAlignment="1">
      <alignment horizontal="justify" vertical="top"/>
    </xf>
    <xf numFmtId="49" fontId="17" fillId="3" borderId="2" xfId="1" applyNumberFormat="1" applyFont="1" applyFill="1" applyBorder="1" applyAlignment="1">
      <alignment horizontal="justify" vertical="top"/>
    </xf>
    <xf numFmtId="49" fontId="17" fillId="0" borderId="2" xfId="841" applyNumberFormat="1" applyFont="1" applyFill="1" applyBorder="1" applyAlignment="1">
      <alignment horizontal="left" vertical="top" wrapText="1"/>
    </xf>
    <xf numFmtId="49" fontId="17" fillId="0" borderId="2" xfId="841" applyNumberFormat="1" applyFont="1" applyFill="1" applyBorder="1" applyAlignment="1">
      <alignment horizontal="left" vertical="center" wrapText="1"/>
    </xf>
    <xf numFmtId="0" fontId="107" fillId="0" borderId="2" xfId="841" applyFont="1" applyBorder="1" applyAlignment="1">
      <alignment vertical="center"/>
    </xf>
    <xf numFmtId="4" fontId="22" fillId="0" borderId="2" xfId="841" applyNumberFormat="1" applyFont="1" applyFill="1" applyBorder="1" applyAlignment="1">
      <alignment horizontal="center" vertical="center" wrapText="1"/>
    </xf>
    <xf numFmtId="49" fontId="22" fillId="0" borderId="2" xfId="841" applyNumberFormat="1" applyFont="1" applyFill="1" applyBorder="1" applyAlignment="1">
      <alignment horizontal="left" vertical="top" wrapText="1"/>
    </xf>
    <xf numFmtId="49" fontId="22" fillId="0" borderId="2" xfId="841" applyNumberFormat="1" applyFont="1" applyFill="1" applyBorder="1" applyAlignment="1">
      <alignment horizontal="left" vertical="center" wrapText="1"/>
    </xf>
    <xf numFmtId="4" fontId="17" fillId="0" borderId="7" xfId="841" applyNumberFormat="1" applyFont="1" applyFill="1" applyBorder="1" applyAlignment="1">
      <alignment horizontal="center" vertical="center"/>
    </xf>
    <xf numFmtId="4" fontId="17" fillId="0" borderId="7" xfId="841" applyNumberFormat="1" applyFont="1" applyBorder="1" applyAlignment="1">
      <alignment horizontal="center" vertical="center"/>
    </xf>
    <xf numFmtId="4" fontId="17" fillId="0" borderId="7" xfId="841" applyNumberFormat="1" applyFont="1" applyBorder="1" applyAlignment="1">
      <alignment horizontal="center" vertical="center" wrapText="1"/>
    </xf>
    <xf numFmtId="166" fontId="17" fillId="0" borderId="7" xfId="841" applyNumberFormat="1" applyFont="1" applyBorder="1" applyAlignment="1">
      <alignment horizontal="center" vertical="center" wrapText="1"/>
    </xf>
    <xf numFmtId="49" fontId="22" fillId="0" borderId="2" xfId="841" applyNumberFormat="1" applyFont="1" applyBorder="1" applyAlignment="1">
      <alignment vertical="center" wrapText="1"/>
    </xf>
    <xf numFmtId="49" fontId="22" fillId="0" borderId="2" xfId="841" applyNumberFormat="1" applyFont="1" applyFill="1" applyBorder="1" applyAlignment="1">
      <alignment vertical="top" wrapText="1"/>
    </xf>
    <xf numFmtId="4" fontId="22" fillId="0" borderId="2" xfId="841" applyNumberFormat="1" applyFont="1" applyBorder="1" applyAlignment="1">
      <alignment vertical="center"/>
    </xf>
    <xf numFmtId="166" fontId="22" fillId="0" borderId="2" xfId="841" applyNumberFormat="1" applyFont="1" applyBorder="1" applyAlignment="1">
      <alignment vertical="center"/>
    </xf>
    <xf numFmtId="4" fontId="22" fillId="0" borderId="7" xfId="841" applyNumberFormat="1" applyFont="1" applyBorder="1" applyAlignment="1">
      <alignment horizontal="center" vertical="center"/>
    </xf>
    <xf numFmtId="166" fontId="22" fillId="0" borderId="7" xfId="841" applyNumberFormat="1" applyFont="1" applyBorder="1" applyAlignment="1">
      <alignment horizontal="center" vertical="center"/>
    </xf>
    <xf numFmtId="166" fontId="17" fillId="0" borderId="2" xfId="1" applyNumberFormat="1" applyFont="1" applyFill="1" applyBorder="1" applyAlignment="1">
      <alignment horizontal="justify" vertical="center"/>
    </xf>
    <xf numFmtId="1" fontId="17" fillId="0" borderId="2" xfId="1" applyNumberFormat="1" applyFont="1" applyFill="1" applyBorder="1" applyAlignment="1">
      <alignment horizontal="left" vertical="center" wrapText="1"/>
    </xf>
    <xf numFmtId="0" fontId="22" fillId="0" borderId="2" xfId="1" applyFont="1" applyFill="1" applyBorder="1" applyAlignment="1">
      <alignment horizontal="left" vertical="center" wrapText="1"/>
    </xf>
    <xf numFmtId="166" fontId="22" fillId="0" borderId="7" xfId="1" applyNumberFormat="1" applyFont="1" applyFill="1" applyBorder="1" applyAlignment="1">
      <alignment horizontal="center" vertical="center"/>
    </xf>
    <xf numFmtId="49" fontId="22" fillId="3" borderId="2" xfId="966" applyNumberFormat="1" applyFont="1" applyFill="1" applyBorder="1" applyAlignment="1">
      <alignment vertical="center" wrapText="1"/>
    </xf>
    <xf numFmtId="0" fontId="22" fillId="0" borderId="2" xfId="0" applyFont="1" applyFill="1" applyBorder="1" applyAlignment="1">
      <alignment vertical="top" wrapText="1"/>
    </xf>
    <xf numFmtId="49" fontId="22" fillId="0" borderId="2" xfId="0" applyNumberFormat="1" applyFont="1" applyFill="1" applyBorder="1" applyAlignment="1">
      <alignment vertical="top" wrapText="1"/>
    </xf>
    <xf numFmtId="166" fontId="22" fillId="0" borderId="7" xfId="1" applyNumberFormat="1" applyFont="1" applyFill="1" applyBorder="1" applyAlignment="1">
      <alignment vertical="top" wrapText="1"/>
    </xf>
    <xf numFmtId="4" fontId="22" fillId="0" borderId="7" xfId="1" applyNumberFormat="1" applyFont="1" applyFill="1" applyBorder="1" applyAlignment="1">
      <alignment horizontal="center" vertical="center"/>
    </xf>
    <xf numFmtId="49" fontId="22" fillId="0" borderId="7" xfId="1" applyNumberFormat="1" applyFont="1" applyFill="1" applyBorder="1" applyAlignment="1">
      <alignment vertical="top"/>
    </xf>
    <xf numFmtId="0" fontId="17" fillId="0" borderId="0" xfId="1" applyFont="1" applyAlignment="1">
      <alignment horizontal="center" vertical="center" wrapText="1"/>
    </xf>
    <xf numFmtId="166" fontId="17" fillId="0" borderId="7" xfId="1" applyNumberFormat="1" applyFont="1" applyFill="1" applyBorder="1" applyAlignment="1">
      <alignment horizontal="center" vertical="center" wrapText="1"/>
    </xf>
    <xf numFmtId="166" fontId="17" fillId="0" borderId="7" xfId="1" applyNumberFormat="1" applyFont="1" applyFill="1" applyBorder="1" applyAlignment="1">
      <alignment horizontal="left" vertical="top" wrapText="1"/>
    </xf>
    <xf numFmtId="1" fontId="17" fillId="0" borderId="2" xfId="1" applyNumberFormat="1" applyFont="1" applyFill="1" applyBorder="1" applyAlignment="1">
      <alignment horizontal="center" vertical="center" wrapText="1"/>
    </xf>
    <xf numFmtId="166" fontId="22" fillId="0" borderId="2" xfId="1" applyNumberFormat="1" applyFont="1" applyFill="1" applyBorder="1" applyAlignment="1">
      <alignment horizontal="center" vertical="center"/>
    </xf>
    <xf numFmtId="166" fontId="22" fillId="0" borderId="2" xfId="1" applyNumberFormat="1" applyFont="1" applyFill="1" applyBorder="1" applyAlignment="1">
      <alignment horizontal="left" vertical="top" wrapText="1"/>
    </xf>
    <xf numFmtId="166" fontId="22" fillId="0" borderId="2" xfId="1" applyNumberFormat="1" applyFont="1" applyFill="1" applyBorder="1" applyAlignment="1">
      <alignment horizontal="justify" vertical="top" wrapText="1"/>
    </xf>
    <xf numFmtId="166" fontId="22" fillId="0" borderId="2" xfId="1" applyNumberFormat="1" applyFont="1" applyFill="1" applyBorder="1" applyAlignment="1">
      <alignment horizontal="center" vertical="center" wrapText="1"/>
    </xf>
    <xf numFmtId="166" fontId="17" fillId="0" borderId="2" xfId="1" applyNumberFormat="1" applyFont="1" applyFill="1" applyBorder="1" applyAlignment="1">
      <alignment horizontal="center" vertical="center" wrapText="1"/>
    </xf>
    <xf numFmtId="166" fontId="17" fillId="0" borderId="2" xfId="1" applyNumberFormat="1" applyFont="1" applyFill="1" applyBorder="1" applyAlignment="1">
      <alignment horizontal="left" vertical="top" wrapText="1"/>
    </xf>
    <xf numFmtId="166" fontId="17" fillId="0" borderId="19" xfId="1" applyNumberFormat="1" applyFont="1" applyFill="1" applyBorder="1" applyAlignment="1">
      <alignment horizontal="center" vertical="center" wrapText="1"/>
    </xf>
    <xf numFmtId="0" fontId="22" fillId="0" borderId="2" xfId="1" applyFont="1" applyFill="1" applyBorder="1" applyAlignment="1">
      <alignment horizontal="justify" vertical="center" wrapText="1"/>
    </xf>
    <xf numFmtId="0" fontId="22" fillId="0" borderId="2" xfId="1" applyFont="1" applyFill="1" applyBorder="1" applyAlignment="1">
      <alignment horizontal="center" vertical="center" wrapText="1"/>
    </xf>
    <xf numFmtId="0" fontId="17" fillId="0" borderId="0" xfId="1215" applyFont="1" applyAlignment="1">
      <alignment horizontal="center" vertical="center" wrapText="1"/>
    </xf>
    <xf numFmtId="0" fontId="22" fillId="0" borderId="2" xfId="1" applyFont="1" applyBorder="1" applyAlignment="1">
      <alignment horizontal="center" vertical="center" wrapText="1"/>
    </xf>
    <xf numFmtId="49" fontId="22" fillId="0" borderId="2" xfId="1" applyNumberFormat="1" applyFont="1" applyFill="1" applyBorder="1" applyAlignment="1">
      <alignment horizontal="center" vertical="center" wrapText="1"/>
    </xf>
    <xf numFmtId="166" fontId="17" fillId="0" borderId="7" xfId="1" applyNumberFormat="1" applyFont="1" applyBorder="1" applyAlignment="1">
      <alignment horizontal="center" vertical="center"/>
    </xf>
    <xf numFmtId="4" fontId="22" fillId="0" borderId="2" xfId="986" applyNumberFormat="1" applyFont="1" applyFill="1" applyBorder="1" applyAlignment="1">
      <alignment horizontal="center" vertical="center" wrapText="1"/>
    </xf>
    <xf numFmtId="4" fontId="22" fillId="0" borderId="2" xfId="986" applyNumberFormat="1" applyFont="1" applyBorder="1" applyAlignment="1">
      <alignment horizontal="center" vertical="center" wrapText="1"/>
    </xf>
    <xf numFmtId="0" fontId="82" fillId="0" borderId="2" xfId="1" applyNumberFormat="1" applyFont="1" applyBorder="1" applyAlignment="1">
      <alignment horizontal="justify" vertical="top" wrapText="1"/>
    </xf>
    <xf numFmtId="2" fontId="82" fillId="0" borderId="0" xfId="989" applyNumberFormat="1" applyFont="1" applyFill="1"/>
    <xf numFmtId="0" fontId="82" fillId="0" borderId="7" xfId="1" applyFont="1" applyFill="1" applyBorder="1" applyAlignment="1">
      <alignment horizontal="justify" vertical="top" wrapText="1"/>
    </xf>
    <xf numFmtId="0" fontId="82" fillId="3" borderId="2" xfId="989" applyFont="1" applyFill="1" applyBorder="1" applyAlignment="1">
      <alignment horizontal="justify" vertical="top" wrapText="1"/>
    </xf>
    <xf numFmtId="0" fontId="22" fillId="0" borderId="2" xfId="1" applyFont="1" applyBorder="1" applyAlignment="1" applyProtection="1">
      <alignment horizontal="center" vertical="center" wrapText="1"/>
      <protection locked="0"/>
    </xf>
    <xf numFmtId="0" fontId="22" fillId="3" borderId="2" xfId="0" applyFont="1" applyFill="1" applyBorder="1" applyAlignment="1">
      <alignment horizontal="center" vertical="center"/>
    </xf>
    <xf numFmtId="0" fontId="22" fillId="3" borderId="2" xfId="0" applyFont="1" applyFill="1" applyBorder="1" applyAlignment="1">
      <alignment horizontal="center" vertical="center" wrapText="1"/>
    </xf>
    <xf numFmtId="0" fontId="22" fillId="0" borderId="2" xfId="987" applyFont="1" applyBorder="1" applyAlignment="1">
      <alignment horizontal="justify" vertical="top" wrapText="1"/>
    </xf>
    <xf numFmtId="167" fontId="82" fillId="0" borderId="0" xfId="989" applyNumberFormat="1" applyFont="1" applyFill="1"/>
    <xf numFmtId="49" fontId="22" fillId="0" borderId="2" xfId="987" applyNumberFormat="1" applyFont="1" applyFill="1" applyBorder="1" applyAlignment="1">
      <alignment horizontal="justify" vertical="top" wrapText="1"/>
    </xf>
    <xf numFmtId="0" fontId="82" fillId="0" borderId="2" xfId="0" applyFont="1" applyBorder="1" applyAlignment="1">
      <alignment horizontal="center" vertical="center" wrapText="1"/>
    </xf>
    <xf numFmtId="49" fontId="22" fillId="0" borderId="2" xfId="987" applyNumberFormat="1" applyFont="1" applyBorder="1" applyAlignment="1">
      <alignment horizontal="justify" vertical="top" wrapText="1"/>
    </xf>
    <xf numFmtId="0" fontId="86" fillId="0" borderId="2" xfId="0" applyFont="1" applyBorder="1" applyAlignment="1">
      <alignment horizontal="center" vertical="center"/>
    </xf>
    <xf numFmtId="49" fontId="82" fillId="0" borderId="2" xfId="989" applyNumberFormat="1" applyFont="1" applyFill="1" applyBorder="1" applyAlignment="1">
      <alignment vertical="center"/>
    </xf>
    <xf numFmtId="3" fontId="82" fillId="0" borderId="2" xfId="989" applyNumberFormat="1" applyFont="1" applyFill="1" applyBorder="1" applyAlignment="1">
      <alignment horizontal="center" vertical="center" wrapText="1"/>
    </xf>
    <xf numFmtId="0" fontId="86" fillId="0" borderId="2" xfId="1230" applyFont="1" applyBorder="1" applyAlignment="1">
      <alignment horizontal="center" vertical="center" wrapText="1"/>
    </xf>
    <xf numFmtId="0" fontId="86" fillId="0" borderId="2" xfId="1230" applyFont="1" applyFill="1" applyBorder="1" applyAlignment="1">
      <alignment horizontal="center" vertical="center" wrapText="1"/>
    </xf>
    <xf numFmtId="0" fontId="82" fillId="0" borderId="2" xfId="1" applyFont="1" applyBorder="1" applyAlignment="1">
      <alignment horizontal="justify" vertical="center" wrapText="1"/>
    </xf>
    <xf numFmtId="0" fontId="22" fillId="0" borderId="2" xfId="1" applyFont="1" applyFill="1" applyBorder="1" applyAlignment="1">
      <alignment vertical="center" wrapText="1"/>
    </xf>
    <xf numFmtId="0" fontId="22" fillId="0" borderId="2" xfId="1" applyFont="1" applyFill="1" applyBorder="1" applyAlignment="1">
      <alignment vertical="center"/>
    </xf>
    <xf numFmtId="166" fontId="17" fillId="0" borderId="3" xfId="1" applyNumberFormat="1" applyFont="1" applyFill="1" applyBorder="1" applyAlignment="1">
      <alignment horizontal="left" vertical="top" wrapText="1"/>
    </xf>
    <xf numFmtId="166" fontId="22" fillId="0" borderId="3" xfId="1" applyNumberFormat="1" applyFont="1" applyFill="1" applyBorder="1" applyAlignment="1">
      <alignment horizontal="left" vertical="top" wrapText="1"/>
    </xf>
    <xf numFmtId="1" fontId="22" fillId="0" borderId="2" xfId="1" applyNumberFormat="1" applyFont="1" applyFill="1" applyBorder="1" applyAlignment="1">
      <alignment horizontal="left" vertical="top" wrapText="1"/>
    </xf>
    <xf numFmtId="0" fontId="22" fillId="0" borderId="6" xfId="1" applyFont="1" applyBorder="1" applyAlignment="1">
      <alignment horizontal="center" vertical="center" wrapText="1"/>
    </xf>
    <xf numFmtId="0" fontId="82" fillId="0" borderId="2" xfId="1" applyFont="1" applyBorder="1" applyAlignment="1">
      <alignment horizontal="left" vertical="center" wrapText="1"/>
    </xf>
    <xf numFmtId="0" fontId="82" fillId="0" borderId="2" xfId="1" applyFont="1" applyBorder="1" applyAlignment="1">
      <alignment horizontal="justify" vertical="top" wrapText="1"/>
    </xf>
    <xf numFmtId="0" fontId="16" fillId="0" borderId="0" xfId="1" applyFont="1" applyAlignment="1">
      <alignment horizontal="right"/>
    </xf>
    <xf numFmtId="0" fontId="22" fillId="0" borderId="2" xfId="1" applyFont="1" applyBorder="1" applyAlignment="1">
      <alignment horizontal="center" vertical="center" wrapText="1"/>
    </xf>
    <xf numFmtId="0" fontId="86" fillId="0" borderId="2" xfId="1" applyFont="1" applyBorder="1" applyAlignment="1">
      <alignment horizontal="left" vertical="top" wrapText="1"/>
    </xf>
    <xf numFmtId="0" fontId="22" fillId="0" borderId="0" xfId="1" applyFont="1"/>
    <xf numFmtId="0" fontId="22" fillId="0" borderId="2" xfId="1" applyFont="1" applyBorder="1" applyAlignment="1">
      <alignment horizontal="center" vertical="top" wrapText="1"/>
    </xf>
    <xf numFmtId="0" fontId="16" fillId="0" borderId="0" xfId="1" applyFont="1" applyAlignment="1">
      <alignment horizontal="center"/>
    </xf>
    <xf numFmtId="0" fontId="16" fillId="0" borderId="0" xfId="1" applyFont="1" applyAlignment="1">
      <alignment horizontal="justify"/>
    </xf>
    <xf numFmtId="0" fontId="24" fillId="0" borderId="2" xfId="1" applyFont="1" applyBorder="1" applyAlignment="1">
      <alignment horizontal="center" vertical="top" wrapText="1"/>
    </xf>
    <xf numFmtId="0" fontId="24" fillId="0" borderId="2" xfId="1" applyFont="1" applyBorder="1" applyAlignment="1">
      <alignment horizontal="center" vertical="center" wrapText="1"/>
    </xf>
    <xf numFmtId="0" fontId="24" fillId="0" borderId="2" xfId="1" applyFont="1" applyBorder="1" applyAlignment="1">
      <alignment horizontal="justify" vertical="top" wrapText="1"/>
    </xf>
    <xf numFmtId="0" fontId="24" fillId="0" borderId="2" xfId="1" applyFont="1" applyFill="1" applyBorder="1" applyAlignment="1">
      <alignment horizontal="justify" vertical="top" wrapText="1"/>
    </xf>
    <xf numFmtId="0" fontId="24" fillId="0" borderId="6" xfId="1" applyFont="1" applyBorder="1" applyAlignment="1">
      <alignment horizontal="center" vertical="top" wrapText="1"/>
    </xf>
    <xf numFmtId="0" fontId="24" fillId="0" borderId="6" xfId="1" applyFont="1" applyBorder="1" applyAlignment="1">
      <alignment vertical="top" wrapText="1"/>
    </xf>
    <xf numFmtId="0" fontId="24" fillId="0" borderId="6" xfId="1" applyFont="1" applyBorder="1" applyAlignment="1">
      <alignment horizontal="center" vertical="center" wrapText="1"/>
    </xf>
    <xf numFmtId="0" fontId="24" fillId="0" borderId="6" xfId="1" applyFont="1" applyBorder="1" applyAlignment="1">
      <alignment horizontal="justify" vertical="top" wrapText="1"/>
    </xf>
    <xf numFmtId="167" fontId="16" fillId="0" borderId="0" xfId="1" applyNumberFormat="1" applyFont="1"/>
    <xf numFmtId="2" fontId="16" fillId="0" borderId="0" xfId="1" applyNumberFormat="1" applyFont="1"/>
    <xf numFmtId="0" fontId="82" fillId="0" borderId="0" xfId="1" applyFont="1" applyAlignment="1">
      <alignment wrapText="1"/>
    </xf>
    <xf numFmtId="0" fontId="82" fillId="0" borderId="2" xfId="1" applyFont="1" applyBorder="1" applyAlignment="1">
      <alignment horizontal="center" vertical="center" wrapText="1"/>
    </xf>
    <xf numFmtId="0" fontId="82" fillId="0" borderId="6" xfId="1" applyFont="1" applyBorder="1" applyAlignment="1">
      <alignment horizontal="center" vertical="center" wrapText="1"/>
    </xf>
    <xf numFmtId="0" fontId="82" fillId="0" borderId="6" xfId="1" applyFont="1" applyBorder="1" applyAlignment="1">
      <alignment horizontal="left" vertical="center" wrapText="1"/>
    </xf>
    <xf numFmtId="0" fontId="82" fillId="0" borderId="0" xfId="1" applyFont="1" applyAlignment="1">
      <alignment horizontal="right" wrapText="1"/>
    </xf>
    <xf numFmtId="0" fontId="22" fillId="0" borderId="0" xfId="1" applyFont="1" applyAlignment="1">
      <alignment vertical="center"/>
    </xf>
    <xf numFmtId="0" fontId="17" fillId="0" borderId="0" xfId="1" applyFont="1" applyAlignment="1">
      <alignment horizontal="center" vertical="center"/>
    </xf>
    <xf numFmtId="0" fontId="82" fillId="0" borderId="2" xfId="987" applyFont="1" applyBorder="1" applyAlignment="1">
      <alignment horizontal="center" vertical="center" wrapText="1"/>
    </xf>
    <xf numFmtId="0" fontId="82" fillId="0" borderId="2" xfId="904" applyFont="1" applyBorder="1" applyAlignment="1">
      <alignment horizontal="center" vertical="top" wrapText="1"/>
    </xf>
    <xf numFmtId="0" fontId="82" fillId="0" borderId="3" xfId="904" applyFont="1" applyFill="1" applyBorder="1" applyAlignment="1">
      <alignment horizontal="left" vertical="top" wrapText="1"/>
    </xf>
    <xf numFmtId="0" fontId="86" fillId="0" borderId="3" xfId="0" applyFont="1" applyBorder="1" applyAlignment="1">
      <alignment horizontal="center" vertical="top" wrapText="1"/>
    </xf>
    <xf numFmtId="0" fontId="86" fillId="0" borderId="2" xfId="0" applyFont="1" applyBorder="1" applyAlignment="1">
      <alignment horizontal="center" vertical="top" wrapText="1"/>
    </xf>
    <xf numFmtId="0" fontId="22" fillId="0" borderId="2" xfId="904" applyFont="1" applyBorder="1" applyAlignment="1">
      <alignment horizontal="justify" vertical="top" wrapText="1"/>
    </xf>
    <xf numFmtId="0" fontId="22" fillId="0" borderId="2" xfId="904" applyFont="1" applyFill="1" applyBorder="1" applyAlignment="1">
      <alignment horizontal="justify" vertical="top" wrapText="1"/>
    </xf>
    <xf numFmtId="0" fontId="82" fillId="0" borderId="2" xfId="904" applyFont="1" applyFill="1" applyBorder="1" applyAlignment="1">
      <alignment horizontal="left" vertical="top" wrapText="1"/>
    </xf>
    <xf numFmtId="0" fontId="22" fillId="0" borderId="2" xfId="904" applyFont="1" applyBorder="1" applyAlignment="1">
      <alignment horizontal="center" vertical="top" wrapText="1"/>
    </xf>
    <xf numFmtId="0" fontId="22" fillId="0" borderId="2" xfId="1" applyFont="1" applyBorder="1" applyAlignment="1">
      <alignment horizontal="center" vertical="center"/>
    </xf>
    <xf numFmtId="49" fontId="17" fillId="0" borderId="2" xfId="1" applyNumberFormat="1" applyFont="1" applyFill="1" applyBorder="1" applyAlignment="1">
      <alignment horizontal="center" vertical="top"/>
    </xf>
    <xf numFmtId="0" fontId="17" fillId="0" borderId="2" xfId="1" applyFont="1" applyFill="1" applyBorder="1" applyAlignment="1">
      <alignment horizontal="left" vertical="top" wrapText="1"/>
    </xf>
    <xf numFmtId="166" fontId="17" fillId="0" borderId="2" xfId="1" applyNumberFormat="1" applyFont="1" applyFill="1" applyBorder="1" applyAlignment="1">
      <alignment horizontal="left" vertical="top" wrapText="1"/>
    </xf>
    <xf numFmtId="166" fontId="22" fillId="0" borderId="2" xfId="1" applyNumberFormat="1" applyFont="1" applyFill="1" applyBorder="1" applyAlignment="1">
      <alignment horizontal="left" vertical="top" wrapText="1"/>
    </xf>
    <xf numFmtId="166" fontId="17" fillId="0" borderId="2" xfId="1" applyNumberFormat="1" applyFont="1" applyFill="1" applyBorder="1" applyAlignment="1">
      <alignment horizontal="center" vertical="top" wrapText="1"/>
    </xf>
    <xf numFmtId="0" fontId="22" fillId="0" borderId="2" xfId="1" applyFont="1" applyBorder="1" applyAlignment="1">
      <alignment horizontal="justify" vertical="center" wrapText="1"/>
    </xf>
    <xf numFmtId="0" fontId="22" fillId="0" borderId="2" xfId="1" applyFont="1" applyFill="1" applyBorder="1" applyAlignment="1">
      <alignment horizontal="left" vertical="top" wrapText="1"/>
    </xf>
    <xf numFmtId="166" fontId="22" fillId="0" borderId="2" xfId="1" applyNumberFormat="1" applyFont="1" applyFill="1" applyBorder="1" applyAlignment="1">
      <alignment horizontal="justify" vertical="top" wrapText="1"/>
    </xf>
    <xf numFmtId="49" fontId="22" fillId="0" borderId="2" xfId="1" applyNumberFormat="1" applyFont="1" applyFill="1" applyBorder="1" applyAlignment="1">
      <alignment horizontal="center" vertical="top"/>
    </xf>
    <xf numFmtId="0" fontId="6" fillId="0" borderId="0" xfId="1219" applyFill="1"/>
    <xf numFmtId="167" fontId="85" fillId="0" borderId="2" xfId="1219" applyNumberFormat="1" applyFont="1" applyFill="1" applyBorder="1" applyAlignment="1">
      <alignment horizontal="center" vertical="top"/>
    </xf>
    <xf numFmtId="0" fontId="102" fillId="0" borderId="2" xfId="1219" applyFont="1" applyFill="1" applyBorder="1" applyAlignment="1">
      <alignment horizontal="justify" vertical="top"/>
    </xf>
    <xf numFmtId="49" fontId="22" fillId="0" borderId="2" xfId="1" applyNumberFormat="1" applyFont="1" applyFill="1" applyBorder="1" applyAlignment="1">
      <alignment horizontal="center" vertical="top" wrapText="1"/>
    </xf>
    <xf numFmtId="0" fontId="82" fillId="0" borderId="2" xfId="1" applyFont="1" applyFill="1" applyBorder="1" applyAlignment="1" applyProtection="1">
      <alignment horizontal="left" vertical="top" wrapText="1"/>
      <protection locked="0"/>
    </xf>
    <xf numFmtId="166" fontId="22" fillId="0" borderId="2" xfId="1" applyNumberFormat="1" applyFont="1" applyFill="1" applyBorder="1" applyAlignment="1">
      <alignment horizontal="center" vertical="top" wrapText="1"/>
    </xf>
    <xf numFmtId="167" fontId="22" fillId="0" borderId="2" xfId="1219" applyNumberFormat="1" applyFont="1" applyFill="1" applyBorder="1" applyAlignment="1">
      <alignment horizontal="center" vertical="top"/>
    </xf>
    <xf numFmtId="0" fontId="22" fillId="0" borderId="2" xfId="1219" applyFont="1" applyFill="1" applyBorder="1" applyAlignment="1">
      <alignment horizontal="justify" vertical="top"/>
    </xf>
    <xf numFmtId="166" fontId="22" fillId="0" borderId="2" xfId="1219" applyNumberFormat="1" applyFont="1" applyFill="1" applyBorder="1" applyAlignment="1">
      <alignment horizontal="center" vertical="top"/>
    </xf>
    <xf numFmtId="167" fontId="86" fillId="0" borderId="2" xfId="1219" applyNumberFormat="1" applyFont="1" applyFill="1" applyBorder="1" applyAlignment="1">
      <alignment horizontal="center" vertical="top"/>
    </xf>
    <xf numFmtId="166" fontId="17" fillId="0" borderId="2" xfId="1" applyNumberFormat="1" applyFont="1" applyFill="1" applyBorder="1" applyAlignment="1">
      <alignment horizontal="center" vertical="top"/>
    </xf>
    <xf numFmtId="167" fontId="17" fillId="0" borderId="2" xfId="1219" applyNumberFormat="1" applyFont="1" applyFill="1" applyBorder="1" applyAlignment="1">
      <alignment horizontal="center" vertical="top"/>
    </xf>
    <xf numFmtId="0" fontId="113" fillId="0" borderId="0" xfId="1219" applyFont="1" applyFill="1"/>
    <xf numFmtId="166" fontId="22" fillId="0" borderId="2" xfId="1" applyNumberFormat="1" applyFont="1" applyFill="1" applyBorder="1" applyAlignment="1">
      <alignment horizontal="center" vertical="top"/>
    </xf>
    <xf numFmtId="166" fontId="22" fillId="0" borderId="2" xfId="1" applyNumberFormat="1" applyFont="1" applyFill="1" applyBorder="1" applyAlignment="1">
      <alignment horizontal="justify" vertical="top"/>
    </xf>
    <xf numFmtId="0" fontId="17" fillId="0" borderId="2" xfId="1219" applyFont="1" applyFill="1" applyBorder="1" applyAlignment="1">
      <alignment horizontal="justify" vertical="top"/>
    </xf>
    <xf numFmtId="0" fontId="88" fillId="0" borderId="2" xfId="1219" applyFont="1" applyFill="1" applyBorder="1" applyAlignment="1">
      <alignment horizontal="justify" vertical="top"/>
    </xf>
    <xf numFmtId="0" fontId="86" fillId="0" borderId="2" xfId="1219" applyFont="1" applyFill="1" applyBorder="1" applyAlignment="1">
      <alignment horizontal="justify" vertical="top"/>
    </xf>
    <xf numFmtId="0" fontId="13" fillId="0" borderId="2" xfId="1" applyFont="1" applyFill="1" applyBorder="1" applyAlignment="1">
      <alignment vertical="top" wrapText="1"/>
    </xf>
    <xf numFmtId="166" fontId="13" fillId="0" borderId="2" xfId="1" applyNumberFormat="1" applyFont="1" applyFill="1" applyBorder="1" applyAlignment="1">
      <alignment horizontal="center" vertical="top"/>
    </xf>
    <xf numFmtId="166" fontId="13" fillId="0" borderId="2" xfId="1" applyNumberFormat="1" applyFont="1" applyFill="1" applyBorder="1" applyAlignment="1">
      <alignment horizontal="justify" vertical="top"/>
    </xf>
    <xf numFmtId="0" fontId="86" fillId="0" borderId="2" xfId="1219" applyFont="1" applyFill="1" applyBorder="1" applyAlignment="1">
      <alignment horizontal="center"/>
    </xf>
    <xf numFmtId="0" fontId="85" fillId="0" borderId="2" xfId="1219" applyFont="1" applyFill="1" applyBorder="1" applyAlignment="1">
      <alignment horizontal="center" vertical="center"/>
    </xf>
    <xf numFmtId="166" fontId="85" fillId="0" borderId="2" xfId="1219" applyNumberFormat="1" applyFont="1" applyFill="1" applyBorder="1" applyAlignment="1">
      <alignment horizontal="center" vertical="top"/>
    </xf>
    <xf numFmtId="166" fontId="17" fillId="0" borderId="2" xfId="1219" applyNumberFormat="1" applyFont="1" applyFill="1" applyBorder="1" applyAlignment="1">
      <alignment horizontal="center" vertical="top"/>
    </xf>
    <xf numFmtId="166" fontId="85" fillId="0" borderId="2" xfId="1219" applyNumberFormat="1" applyFont="1" applyFill="1" applyBorder="1" applyAlignment="1">
      <alignment horizontal="justify" vertical="top"/>
    </xf>
    <xf numFmtId="166" fontId="85" fillId="0" borderId="2" xfId="1219" applyNumberFormat="1" applyFont="1" applyFill="1" applyBorder="1" applyAlignment="1">
      <alignment horizontal="left" vertical="top"/>
    </xf>
    <xf numFmtId="166" fontId="85" fillId="0" borderId="2" xfId="1219" applyNumberFormat="1" applyFont="1" applyFill="1" applyBorder="1" applyAlignment="1">
      <alignment horizontal="left" vertical="top" wrapText="1"/>
    </xf>
    <xf numFmtId="166" fontId="102" fillId="0" borderId="2" xfId="1219" applyNumberFormat="1" applyFont="1" applyFill="1" applyBorder="1" applyAlignment="1">
      <alignment horizontal="justify" vertical="top"/>
    </xf>
    <xf numFmtId="166" fontId="86" fillId="0" borderId="2" xfId="1219" applyNumberFormat="1" applyFont="1" applyFill="1" applyBorder="1" applyAlignment="1">
      <alignment horizontal="left" vertical="top" wrapText="1"/>
    </xf>
    <xf numFmtId="166" fontId="86" fillId="0" borderId="2" xfId="1219" applyNumberFormat="1" applyFont="1" applyFill="1" applyBorder="1" applyAlignment="1">
      <alignment horizontal="center" vertical="top"/>
    </xf>
    <xf numFmtId="0" fontId="22" fillId="0" borderId="2" xfId="1219" applyFont="1" applyFill="1" applyBorder="1" applyAlignment="1">
      <alignment horizontal="center" vertical="top"/>
    </xf>
    <xf numFmtId="49" fontId="86" fillId="0" borderId="2" xfId="1219" applyNumberFormat="1" applyFont="1" applyFill="1" applyBorder="1" applyAlignment="1">
      <alignment horizontal="center" vertical="top"/>
    </xf>
    <xf numFmtId="0" fontId="86" fillId="0" borderId="2" xfId="1219" applyFont="1" applyFill="1" applyBorder="1" applyAlignment="1">
      <alignment horizontal="left" vertical="top" wrapText="1"/>
    </xf>
    <xf numFmtId="166" fontId="22" fillId="0" borderId="2" xfId="1219" applyNumberFormat="1" applyFont="1" applyFill="1" applyBorder="1" applyAlignment="1">
      <alignment horizontal="justify" vertical="top"/>
    </xf>
    <xf numFmtId="166" fontId="22" fillId="0" borderId="2" xfId="1219" applyNumberFormat="1" applyFont="1" applyFill="1" applyBorder="1" applyAlignment="1">
      <alignment horizontal="justify" vertical="top" wrapText="1"/>
    </xf>
    <xf numFmtId="166" fontId="17" fillId="0" borderId="2" xfId="1219" applyNumberFormat="1" applyFont="1" applyFill="1" applyBorder="1" applyAlignment="1">
      <alignment horizontal="justify" vertical="top"/>
    </xf>
    <xf numFmtId="4" fontId="6" fillId="0" borderId="0" xfId="1219" applyNumberFormat="1" applyFill="1"/>
    <xf numFmtId="0" fontId="1" fillId="0" borderId="0" xfId="1231"/>
    <xf numFmtId="0" fontId="82" fillId="0" borderId="0" xfId="1231" applyFont="1" applyAlignment="1">
      <alignment horizontal="right" vertical="center"/>
    </xf>
    <xf numFmtId="0" fontId="82" fillId="0" borderId="0" xfId="1231" applyFont="1" applyAlignment="1">
      <alignment horizontal="center" vertical="center"/>
    </xf>
    <xf numFmtId="0" fontId="117" fillId="0" borderId="0" xfId="1231" applyFont="1"/>
    <xf numFmtId="0" fontId="82" fillId="0" borderId="2" xfId="1231" applyFont="1" applyBorder="1" applyAlignment="1">
      <alignment horizontal="center" vertical="center" wrapText="1"/>
    </xf>
    <xf numFmtId="0" fontId="82" fillId="0" borderId="2" xfId="1231" applyFont="1" applyBorder="1" applyAlignment="1">
      <alignment vertical="center" wrapText="1"/>
    </xf>
    <xf numFmtId="167" fontId="1" fillId="0" borderId="0" xfId="1231" applyNumberFormat="1"/>
    <xf numFmtId="0" fontId="82" fillId="0" borderId="2" xfId="1231" applyFont="1" applyBorder="1" applyAlignment="1">
      <alignment horizontal="left" vertical="center" wrapText="1"/>
    </xf>
    <xf numFmtId="0" fontId="86" fillId="0" borderId="2" xfId="1231" applyFont="1" applyBorder="1" applyAlignment="1">
      <alignment horizontal="center" vertical="center"/>
    </xf>
    <xf numFmtId="0" fontId="82" fillId="0" borderId="2" xfId="1231" applyFont="1" applyBorder="1" applyAlignment="1">
      <alignment horizontal="justify" vertical="center" wrapText="1"/>
    </xf>
    <xf numFmtId="166" fontId="82" fillId="0" borderId="0" xfId="989" applyNumberFormat="1" applyFont="1" applyFill="1"/>
    <xf numFmtId="0" fontId="22" fillId="0" borderId="2" xfId="1" applyFont="1" applyBorder="1" applyAlignment="1">
      <alignment horizontal="center" vertical="center"/>
    </xf>
    <xf numFmtId="166" fontId="17" fillId="0" borderId="2" xfId="1" applyNumberFormat="1" applyFont="1" applyFill="1" applyBorder="1" applyAlignment="1">
      <alignment horizontal="left" vertical="top" wrapText="1"/>
    </xf>
    <xf numFmtId="166" fontId="22" fillId="0" borderId="2" xfId="1" applyNumberFormat="1" applyFont="1" applyFill="1" applyBorder="1" applyAlignment="1">
      <alignment horizontal="left" vertical="top" wrapText="1"/>
    </xf>
    <xf numFmtId="166" fontId="22" fillId="0" borderId="2" xfId="1" applyNumberFormat="1" applyFont="1" applyFill="1" applyBorder="1" applyAlignment="1">
      <alignment horizontal="center" vertical="center" wrapText="1"/>
    </xf>
    <xf numFmtId="0" fontId="22" fillId="0" borderId="2" xfId="1" applyFont="1" applyBorder="1" applyAlignment="1">
      <alignment horizontal="justify" vertical="top"/>
    </xf>
    <xf numFmtId="166" fontId="22" fillId="0" borderId="2" xfId="1" applyNumberFormat="1" applyFont="1" applyFill="1" applyBorder="1" applyAlignment="1">
      <alignment horizontal="center" vertical="center" wrapText="1"/>
    </xf>
    <xf numFmtId="166" fontId="22" fillId="0" borderId="7" xfId="1" applyNumberFormat="1" applyFont="1" applyFill="1" applyBorder="1" applyAlignment="1">
      <alignment horizontal="center" vertical="center" wrapText="1"/>
    </xf>
    <xf numFmtId="166" fontId="17" fillId="0" borderId="2" xfId="1" applyNumberFormat="1" applyFont="1" applyFill="1" applyBorder="1" applyAlignment="1">
      <alignment horizontal="center" vertical="center" wrapText="1"/>
    </xf>
    <xf numFmtId="166" fontId="17" fillId="0" borderId="2" xfId="1" applyNumberFormat="1" applyFont="1" applyFill="1" applyBorder="1" applyAlignment="1">
      <alignment horizontal="left" vertical="top" wrapText="1"/>
    </xf>
    <xf numFmtId="166" fontId="22" fillId="0" borderId="2" xfId="1" applyNumberFormat="1" applyFont="1" applyFill="1" applyBorder="1" applyAlignment="1">
      <alignment horizontal="center" vertical="center"/>
    </xf>
    <xf numFmtId="2" fontId="17" fillId="0" borderId="2" xfId="1" applyNumberFormat="1" applyFont="1" applyFill="1" applyBorder="1" applyAlignment="1">
      <alignment horizontal="center" vertical="center" wrapText="1"/>
    </xf>
    <xf numFmtId="166" fontId="22" fillId="0" borderId="7" xfId="1" applyNumberFormat="1" applyFont="1" applyFill="1" applyBorder="1" applyAlignment="1">
      <alignment horizontal="left" vertical="top" wrapText="1"/>
    </xf>
    <xf numFmtId="0" fontId="82" fillId="0" borderId="0" xfId="841" applyFont="1" applyFill="1" applyAlignment="1">
      <alignment vertical="center" wrapText="1"/>
    </xf>
    <xf numFmtId="0" fontId="17" fillId="0" borderId="2" xfId="1" applyFont="1" applyFill="1" applyBorder="1" applyAlignment="1">
      <alignment horizontal="right" vertical="center" wrapText="1"/>
    </xf>
    <xf numFmtId="176" fontId="22" fillId="3" borderId="2" xfId="1217" applyNumberFormat="1" applyFont="1" applyFill="1" applyBorder="1" applyAlignment="1">
      <alignment horizontal="center" vertical="center" wrapText="1"/>
    </xf>
    <xf numFmtId="0" fontId="16" fillId="0" borderId="2" xfId="1217" applyFont="1" applyFill="1" applyBorder="1" applyAlignment="1">
      <alignment horizontal="justify" vertical="center" wrapText="1"/>
    </xf>
    <xf numFmtId="49" fontId="21" fillId="0" borderId="2" xfId="1" applyNumberFormat="1" applyFont="1" applyFill="1" applyBorder="1" applyAlignment="1">
      <alignment horizontal="center" vertical="center" wrapText="1"/>
    </xf>
    <xf numFmtId="0" fontId="86" fillId="0" borderId="2" xfId="1218" applyFont="1" applyFill="1" applyBorder="1" applyAlignment="1">
      <alignment horizontal="justify" vertical="center" wrapText="1"/>
    </xf>
    <xf numFmtId="0" fontId="13" fillId="0" borderId="2" xfId="1" applyFont="1" applyBorder="1" applyAlignment="1">
      <alignment horizontal="center" vertical="top" wrapText="1"/>
    </xf>
    <xf numFmtId="0" fontId="17" fillId="0" borderId="2" xfId="1" applyFont="1" applyBorder="1" applyAlignment="1">
      <alignment horizontal="center" vertical="center" wrapText="1"/>
    </xf>
    <xf numFmtId="0" fontId="80" fillId="0" borderId="2" xfId="1" applyFont="1" applyBorder="1" applyAlignment="1" applyProtection="1">
      <alignment horizontal="left" vertical="top" wrapText="1"/>
      <protection locked="0"/>
    </xf>
    <xf numFmtId="0" fontId="22" fillId="0" borderId="2" xfId="1" applyFont="1" applyBorder="1" applyAlignment="1">
      <alignment horizontal="justify" vertical="top" wrapText="1"/>
    </xf>
    <xf numFmtId="0" fontId="14" fillId="0" borderId="2" xfId="1" applyFont="1" applyBorder="1" applyAlignment="1">
      <alignment horizontal="center" vertical="center" wrapText="1"/>
    </xf>
    <xf numFmtId="49" fontId="82" fillId="0" borderId="2" xfId="989" applyNumberFormat="1" applyFont="1" applyFill="1" applyBorder="1" applyAlignment="1">
      <alignment horizontal="center" vertical="center"/>
    </xf>
    <xf numFmtId="0" fontId="82" fillId="0" borderId="2" xfId="989" applyFont="1" applyFill="1" applyBorder="1" applyAlignment="1">
      <alignment horizontal="left" vertical="center" wrapText="1"/>
    </xf>
    <xf numFmtId="0" fontId="82" fillId="0" borderId="2" xfId="989" applyFont="1" applyFill="1" applyBorder="1" applyAlignment="1">
      <alignment horizontal="center" vertical="center" wrapText="1"/>
    </xf>
    <xf numFmtId="49" fontId="82" fillId="0" borderId="2" xfId="1" applyNumberFormat="1" applyFont="1" applyBorder="1" applyAlignment="1">
      <alignment horizontal="center" vertical="center"/>
    </xf>
    <xf numFmtId="0" fontId="82" fillId="0" borderId="2" xfId="1" applyFont="1" applyBorder="1" applyAlignment="1">
      <alignment horizontal="left" vertical="center" wrapText="1"/>
    </xf>
    <xf numFmtId="0" fontId="82" fillId="0" borderId="2" xfId="1" applyFont="1" applyBorder="1" applyAlignment="1">
      <alignment horizontal="justify" vertical="top" wrapText="1"/>
    </xf>
    <xf numFmtId="0" fontId="17" fillId="0" borderId="2" xfId="883" applyFont="1" applyBorder="1" applyAlignment="1">
      <alignment horizontal="center" vertical="center" wrapText="1"/>
    </xf>
    <xf numFmtId="0" fontId="17" fillId="0" borderId="2" xfId="883" applyFont="1" applyBorder="1" applyAlignment="1">
      <alignment horizontal="left" vertical="top" wrapText="1"/>
    </xf>
    <xf numFmtId="4" fontId="17" fillId="0" borderId="2" xfId="883" applyNumberFormat="1" applyFont="1" applyBorder="1" applyAlignment="1">
      <alignment horizontal="center" vertical="center" wrapText="1"/>
    </xf>
    <xf numFmtId="4" fontId="22" fillId="0" borderId="2" xfId="883" applyNumberFormat="1" applyFont="1" applyBorder="1" applyAlignment="1">
      <alignment horizontal="justify" vertical="top" wrapText="1"/>
    </xf>
    <xf numFmtId="0" fontId="17" fillId="0" borderId="2" xfId="1" applyFont="1" applyBorder="1" applyAlignment="1">
      <alignment horizontal="center" vertical="center"/>
    </xf>
    <xf numFmtId="0" fontId="84" fillId="3" borderId="2" xfId="1" applyFont="1" applyFill="1" applyBorder="1" applyAlignment="1">
      <alignment horizontal="center" vertical="center" wrapText="1"/>
    </xf>
    <xf numFmtId="0" fontId="84" fillId="3" borderId="2" xfId="1" applyFont="1" applyFill="1" applyBorder="1" applyAlignment="1">
      <alignment horizontal="left" vertical="center" wrapText="1"/>
    </xf>
    <xf numFmtId="167" fontId="80" fillId="3" borderId="2" xfId="821" applyNumberFormat="1" applyFont="1" applyFill="1" applyBorder="1" applyAlignment="1">
      <alignment horizontal="justify" vertical="top" wrapText="1"/>
    </xf>
    <xf numFmtId="0" fontId="81" fillId="3" borderId="2" xfId="821" applyFont="1" applyFill="1" applyBorder="1" applyAlignment="1">
      <alignment horizontal="center" vertical="center" wrapText="1"/>
    </xf>
    <xf numFmtId="49" fontId="83" fillId="3" borderId="2" xfId="821" applyNumberFormat="1" applyFont="1" applyFill="1" applyBorder="1" applyAlignment="1">
      <alignment horizontal="center" vertical="center" wrapText="1"/>
    </xf>
    <xf numFmtId="0" fontId="81" fillId="3" borderId="2" xfId="821" applyFont="1" applyFill="1" applyBorder="1" applyAlignment="1">
      <alignment horizontal="left" vertical="center" wrapText="1"/>
    </xf>
    <xf numFmtId="49" fontId="80" fillId="3" borderId="2" xfId="821" applyNumberFormat="1" applyFont="1" applyFill="1" applyBorder="1" applyAlignment="1">
      <alignment horizontal="center" vertical="center" wrapText="1"/>
    </xf>
    <xf numFmtId="0" fontId="14" fillId="3" borderId="2" xfId="1" applyFont="1" applyFill="1" applyBorder="1" applyAlignment="1">
      <alignment horizontal="left" vertical="center" wrapText="1"/>
    </xf>
    <xf numFmtId="16" fontId="24" fillId="3" borderId="2" xfId="1227" applyNumberFormat="1" applyFont="1" applyFill="1" applyBorder="1" applyAlignment="1">
      <alignment horizontal="center" vertical="center" wrapText="1"/>
    </xf>
    <xf numFmtId="0" fontId="86" fillId="3" borderId="2" xfId="1227" applyFont="1" applyFill="1" applyBorder="1" applyAlignment="1">
      <alignment horizontal="left" vertical="center" wrapText="1"/>
    </xf>
    <xf numFmtId="49" fontId="17" fillId="0" borderId="2" xfId="1" applyNumberFormat="1" applyFont="1" applyBorder="1" applyAlignment="1">
      <alignment horizontal="center" vertical="center" wrapText="1"/>
    </xf>
    <xf numFmtId="49" fontId="83" fillId="0" borderId="2" xfId="1" applyNumberFormat="1" applyFont="1" applyBorder="1" applyAlignment="1" applyProtection="1">
      <alignment horizontal="center" vertical="top" wrapText="1"/>
      <protection locked="0"/>
    </xf>
    <xf numFmtId="0" fontId="83" fillId="0" borderId="2" xfId="1" applyFont="1" applyBorder="1" applyAlignment="1" applyProtection="1">
      <alignment horizontal="left" vertical="top" wrapText="1"/>
      <protection locked="0"/>
    </xf>
    <xf numFmtId="49" fontId="82" fillId="0" borderId="2" xfId="1" applyNumberFormat="1" applyFont="1" applyBorder="1" applyAlignment="1" applyProtection="1">
      <alignment horizontal="center" vertical="top" wrapText="1"/>
      <protection locked="0"/>
    </xf>
    <xf numFmtId="4" fontId="22" fillId="0" borderId="2" xfId="1" applyNumberFormat="1" applyFont="1" applyBorder="1" applyAlignment="1" applyProtection="1">
      <alignment horizontal="left" vertical="top" wrapText="1"/>
      <protection locked="0"/>
    </xf>
    <xf numFmtId="49" fontId="13" fillId="0" borderId="2" xfId="1" applyNumberFormat="1" applyFont="1" applyBorder="1" applyAlignment="1">
      <alignment horizontal="center" vertical="top" wrapText="1"/>
    </xf>
    <xf numFmtId="166" fontId="22" fillId="0" borderId="2" xfId="1" applyNumberFormat="1" applyFont="1" applyBorder="1" applyAlignment="1">
      <alignment horizontal="justify" vertical="center" wrapText="1"/>
    </xf>
    <xf numFmtId="166" fontId="22" fillId="0" borderId="2" xfId="1" applyNumberFormat="1" applyFont="1" applyBorder="1" applyAlignment="1">
      <alignment horizontal="center" vertical="center" wrapText="1"/>
    </xf>
    <xf numFmtId="49" fontId="17" fillId="0" borderId="2" xfId="1" applyNumberFormat="1" applyFont="1" applyBorder="1" applyAlignment="1">
      <alignment horizontal="center" vertical="top" wrapText="1"/>
    </xf>
    <xf numFmtId="0" fontId="17" fillId="0" borderId="2" xfId="1" applyFont="1" applyBorder="1" applyAlignment="1">
      <alignment horizontal="left" vertical="top" wrapText="1"/>
    </xf>
    <xf numFmtId="2" fontId="13" fillId="0" borderId="2" xfId="1" applyNumberFormat="1" applyFont="1" applyBorder="1" applyAlignment="1">
      <alignment horizontal="left" vertical="top" wrapText="1"/>
    </xf>
    <xf numFmtId="4" fontId="22" fillId="0" borderId="2" xfId="1" applyNumberFormat="1" applyFont="1" applyBorder="1" applyAlignment="1">
      <alignment horizontal="center" vertical="center" wrapText="1"/>
    </xf>
    <xf numFmtId="0" fontId="22" fillId="0" borderId="2" xfId="1" applyFont="1" applyBorder="1" applyAlignment="1">
      <alignment horizontal="center" vertical="center"/>
    </xf>
    <xf numFmtId="167" fontId="85" fillId="3" borderId="2" xfId="1" applyNumberFormat="1" applyFont="1" applyFill="1" applyBorder="1" applyAlignment="1">
      <alignment horizontal="center" vertical="center" wrapText="1"/>
    </xf>
    <xf numFmtId="167" fontId="86" fillId="3" borderId="2" xfId="1" applyNumberFormat="1" applyFont="1" applyFill="1" applyBorder="1" applyAlignment="1">
      <alignment horizontal="center" vertical="center" wrapText="1"/>
    </xf>
    <xf numFmtId="0" fontId="85" fillId="3" borderId="2" xfId="1" applyFont="1" applyFill="1" applyBorder="1" applyAlignment="1">
      <alignment horizontal="center" vertical="center" wrapText="1"/>
    </xf>
    <xf numFmtId="167" fontId="85" fillId="3" borderId="2" xfId="1" applyNumberFormat="1" applyFont="1" applyFill="1" applyBorder="1" applyAlignment="1">
      <alignment vertical="center" wrapText="1"/>
    </xf>
    <xf numFmtId="167" fontId="86" fillId="3" borderId="2" xfId="1" applyNumberFormat="1" applyFont="1" applyFill="1" applyBorder="1" applyAlignment="1">
      <alignment horizontal="center" vertical="center"/>
    </xf>
    <xf numFmtId="167" fontId="86" fillId="3" borderId="2" xfId="1" applyNumberFormat="1" applyFont="1" applyFill="1" applyBorder="1" applyAlignment="1">
      <alignment vertical="center" wrapText="1"/>
    </xf>
    <xf numFmtId="0" fontId="86" fillId="3" borderId="2" xfId="1" applyFont="1" applyFill="1" applyBorder="1" applyAlignment="1">
      <alignment horizontal="center" vertical="center" wrapText="1"/>
    </xf>
    <xf numFmtId="166" fontId="22" fillId="0" borderId="2" xfId="1" applyNumberFormat="1" applyFont="1" applyFill="1" applyBorder="1" applyAlignment="1">
      <alignment horizontal="center" vertical="top" wrapText="1"/>
    </xf>
    <xf numFmtId="166" fontId="17" fillId="0" borderId="2" xfId="1" applyNumberFormat="1" applyFont="1" applyFill="1" applyBorder="1" applyAlignment="1">
      <alignment horizontal="center" vertical="center" wrapText="1"/>
    </xf>
    <xf numFmtId="166" fontId="22" fillId="0" borderId="2" xfId="1" applyNumberFormat="1" applyFont="1" applyFill="1" applyBorder="1" applyAlignment="1">
      <alignment horizontal="left" vertical="top" wrapText="1"/>
    </xf>
    <xf numFmtId="49" fontId="17" fillId="0" borderId="2" xfId="966" applyNumberFormat="1" applyFont="1" applyBorder="1" applyAlignment="1">
      <alignment horizontal="center" vertical="center" wrapText="1"/>
    </xf>
    <xf numFmtId="49" fontId="22" fillId="3" borderId="2" xfId="966" applyNumberFormat="1" applyFont="1" applyFill="1" applyBorder="1" applyAlignment="1">
      <alignment horizontal="center" vertical="center" wrapText="1"/>
    </xf>
    <xf numFmtId="0" fontId="22" fillId="0" borderId="2" xfId="966" applyFont="1" applyBorder="1" applyAlignment="1">
      <alignment horizontal="left" vertical="top" wrapText="1"/>
    </xf>
    <xf numFmtId="0" fontId="17" fillId="0" borderId="2" xfId="966" applyFont="1" applyBorder="1" applyAlignment="1">
      <alignment horizontal="left" vertical="top" wrapText="1"/>
    </xf>
    <xf numFmtId="167" fontId="22" fillId="0" borderId="2" xfId="1217" applyNumberFormat="1" applyFont="1" applyBorder="1" applyAlignment="1">
      <alignment horizontal="justify" vertical="center" wrapText="1"/>
    </xf>
    <xf numFmtId="0" fontId="24" fillId="0" borderId="2" xfId="1217" applyFont="1" applyBorder="1" applyAlignment="1">
      <alignment horizontal="left" vertical="center" wrapText="1"/>
    </xf>
    <xf numFmtId="166" fontId="24" fillId="0" borderId="2" xfId="1217" applyNumberFormat="1" applyFont="1" applyBorder="1" applyAlignment="1">
      <alignment horizontal="center" vertical="center" wrapText="1"/>
    </xf>
    <xf numFmtId="166" fontId="16" fillId="0" borderId="2" xfId="1217" applyNumberFormat="1" applyFont="1" applyBorder="1" applyAlignment="1">
      <alignment horizontal="center" vertical="center"/>
    </xf>
    <xf numFmtId="167" fontId="24" fillId="0" borderId="2" xfId="1217" applyNumberFormat="1" applyFont="1" applyBorder="1" applyAlignment="1">
      <alignment horizontal="center" vertical="center" wrapText="1"/>
    </xf>
    <xf numFmtId="49" fontId="24" fillId="0" borderId="2" xfId="1217" applyNumberFormat="1" applyFont="1" applyBorder="1" applyAlignment="1">
      <alignment horizontal="center" vertical="center" wrapText="1"/>
    </xf>
    <xf numFmtId="166" fontId="24" fillId="0" borderId="2" xfId="1217" applyNumberFormat="1" applyFont="1" applyBorder="1" applyAlignment="1">
      <alignment horizontal="center" vertical="top" wrapText="1"/>
    </xf>
    <xf numFmtId="49" fontId="91" fillId="0" borderId="2" xfId="1217" applyNumberFormat="1" applyFont="1" applyBorder="1" applyAlignment="1">
      <alignment horizontal="center" vertical="center" wrapText="1"/>
    </xf>
    <xf numFmtId="166" fontId="24" fillId="0" borderId="2" xfId="1217" applyNumberFormat="1" applyFont="1" applyBorder="1" applyAlignment="1">
      <alignment horizontal="justify" vertical="center" wrapText="1"/>
    </xf>
    <xf numFmtId="166" fontId="22" fillId="0" borderId="2" xfId="1" applyNumberFormat="1" applyFont="1" applyFill="1" applyBorder="1" applyAlignment="1">
      <alignment horizontal="justify" vertical="top" wrapText="1"/>
    </xf>
    <xf numFmtId="166" fontId="22" fillId="0" borderId="2" xfId="1219" applyNumberFormat="1" applyFont="1" applyFill="1" applyBorder="1" applyAlignment="1">
      <alignment horizontal="center" vertical="top"/>
    </xf>
    <xf numFmtId="167" fontId="86" fillId="0" borderId="2" xfId="1219" applyNumberFormat="1" applyFont="1" applyFill="1" applyBorder="1" applyAlignment="1">
      <alignment horizontal="center" vertical="top"/>
    </xf>
    <xf numFmtId="49" fontId="22" fillId="0" borderId="2" xfId="1" applyNumberFormat="1" applyFont="1" applyFill="1" applyBorder="1" applyAlignment="1">
      <alignment horizontal="center" vertical="top"/>
    </xf>
    <xf numFmtId="0" fontId="22" fillId="0" borderId="2" xfId="1" applyFont="1" applyFill="1" applyBorder="1" applyAlignment="1">
      <alignment horizontal="left" vertical="top" wrapText="1"/>
    </xf>
    <xf numFmtId="166" fontId="22" fillId="0" borderId="2" xfId="1" applyNumberFormat="1" applyFont="1" applyFill="1" applyBorder="1" applyAlignment="1">
      <alignment horizontal="center" vertical="top"/>
    </xf>
    <xf numFmtId="167" fontId="114" fillId="0" borderId="2" xfId="1" applyNumberFormat="1" applyFont="1" applyBorder="1" applyAlignment="1">
      <alignment horizontal="center" vertical="top"/>
    </xf>
    <xf numFmtId="167" fontId="22" fillId="0" borderId="2" xfId="1" applyNumberFormat="1" applyFont="1" applyBorder="1" applyAlignment="1">
      <alignment horizontal="center" vertical="top" wrapText="1"/>
    </xf>
    <xf numFmtId="167" fontId="13" fillId="0" borderId="2" xfId="1" applyNumberFormat="1" applyFont="1" applyBorder="1" applyAlignment="1">
      <alignment horizontal="center" vertical="top"/>
    </xf>
    <xf numFmtId="167" fontId="13" fillId="0" borderId="2" xfId="1" applyNumberFormat="1" applyFont="1" applyBorder="1" applyAlignment="1">
      <alignment horizontal="justify" vertical="top" wrapText="1"/>
    </xf>
    <xf numFmtId="49" fontId="22" fillId="0" borderId="2" xfId="1" applyNumberFormat="1" applyFont="1" applyBorder="1" applyAlignment="1">
      <alignment horizontal="center" vertical="top" wrapText="1"/>
    </xf>
    <xf numFmtId="0" fontId="22" fillId="0" borderId="2" xfId="1" applyFont="1" applyBorder="1" applyAlignment="1">
      <alignment horizontal="left" vertical="top" wrapText="1"/>
    </xf>
    <xf numFmtId="167" fontId="22" fillId="0" borderId="2" xfId="1" applyNumberFormat="1" applyFont="1" applyBorder="1" applyAlignment="1">
      <alignment horizontal="justify" vertical="top" wrapText="1"/>
    </xf>
    <xf numFmtId="49" fontId="83" fillId="0" borderId="2" xfId="841" applyNumberFormat="1" applyFont="1" applyBorder="1" applyAlignment="1">
      <alignment horizontal="left" vertical="top" wrapText="1"/>
    </xf>
    <xf numFmtId="0" fontId="85" fillId="0" borderId="2" xfId="1" applyFont="1" applyBorder="1" applyAlignment="1">
      <alignment horizontal="left" vertical="top" wrapText="1"/>
    </xf>
    <xf numFmtId="49" fontId="86" fillId="0" borderId="2" xfId="1" applyNumberFormat="1" applyFont="1" applyBorder="1" applyAlignment="1">
      <alignment horizontal="center" vertical="center" wrapText="1"/>
    </xf>
    <xf numFmtId="0" fontId="86" fillId="0" borderId="2" xfId="1" applyFont="1" applyBorder="1" applyAlignment="1">
      <alignment horizontal="left" vertical="top" wrapText="1"/>
    </xf>
    <xf numFmtId="0" fontId="22" fillId="0" borderId="2" xfId="1" applyFont="1" applyBorder="1" applyAlignment="1">
      <alignment horizontal="justify" vertical="center" wrapText="1"/>
    </xf>
    <xf numFmtId="0" fontId="22" fillId="0" borderId="2" xfId="1" applyFont="1" applyBorder="1" applyAlignment="1">
      <alignment horizontal="center" vertical="center" wrapText="1"/>
    </xf>
    <xf numFmtId="0" fontId="82" fillId="0" borderId="2" xfId="841" applyFont="1" applyBorder="1" applyAlignment="1">
      <alignment horizontal="center" vertical="center" wrapText="1"/>
    </xf>
    <xf numFmtId="49" fontId="22" fillId="0" borderId="2" xfId="841" applyNumberFormat="1" applyFont="1" applyBorder="1" applyAlignment="1">
      <alignment horizontal="center" vertical="center" wrapText="1"/>
    </xf>
    <xf numFmtId="49" fontId="82" fillId="0" borderId="2" xfId="841" applyNumberFormat="1" applyFont="1" applyBorder="1" applyAlignment="1">
      <alignment horizontal="left" vertical="top" wrapText="1"/>
    </xf>
    <xf numFmtId="0" fontId="22" fillId="0" borderId="2" xfId="841" applyFont="1" applyBorder="1" applyAlignment="1">
      <alignment horizontal="left" vertical="top" wrapText="1"/>
    </xf>
    <xf numFmtId="166" fontId="22" fillId="0" borderId="2" xfId="841" applyNumberFormat="1" applyFont="1" applyFill="1" applyBorder="1" applyAlignment="1">
      <alignment horizontal="justify" vertical="top" wrapText="1"/>
    </xf>
    <xf numFmtId="0" fontId="13" fillId="0" borderId="2" xfId="1" applyFont="1" applyBorder="1" applyAlignment="1">
      <alignment horizontal="left" vertical="top" wrapText="1"/>
    </xf>
    <xf numFmtId="49" fontId="13" fillId="0" borderId="2" xfId="1" applyNumberFormat="1" applyFont="1" applyBorder="1" applyAlignment="1">
      <alignment horizontal="center" vertical="top"/>
    </xf>
    <xf numFmtId="167" fontId="13" fillId="0" borderId="2" xfId="1" applyNumberFormat="1" applyFont="1" applyBorder="1" applyAlignment="1">
      <alignment horizontal="justify" vertical="top"/>
    </xf>
    <xf numFmtId="49" fontId="17" fillId="0" borderId="2" xfId="1" applyNumberFormat="1" applyFont="1" applyBorder="1" applyAlignment="1">
      <alignment horizontal="center" vertical="top"/>
    </xf>
    <xf numFmtId="167" fontId="22" fillId="0" borderId="2" xfId="1" applyNumberFormat="1" applyFont="1" applyBorder="1" applyAlignment="1">
      <alignment horizontal="left" vertical="top" wrapText="1"/>
    </xf>
    <xf numFmtId="167" fontId="22" fillId="0" borderId="2" xfId="1" applyNumberFormat="1" applyFont="1" applyBorder="1" applyAlignment="1">
      <alignment horizontal="center" vertical="top"/>
    </xf>
    <xf numFmtId="167" fontId="22" fillId="0" borderId="2" xfId="1" applyNumberFormat="1" applyFont="1" applyBorder="1" applyAlignment="1">
      <alignment horizontal="justify" vertical="top"/>
    </xf>
    <xf numFmtId="167" fontId="88" fillId="0" borderId="2" xfId="1" applyNumberFormat="1" applyFont="1" applyBorder="1" applyAlignment="1">
      <alignment horizontal="justify" vertical="top" wrapText="1"/>
    </xf>
    <xf numFmtId="167" fontId="88" fillId="0" borderId="2" xfId="1" applyNumberFormat="1" applyFont="1" applyBorder="1" applyAlignment="1">
      <alignment horizontal="justify" vertical="top"/>
    </xf>
    <xf numFmtId="49" fontId="22" fillId="0" borderId="2" xfId="1" applyNumberFormat="1" applyFont="1" applyFill="1" applyBorder="1" applyAlignment="1">
      <alignment horizontal="center" vertical="center" wrapText="1"/>
    </xf>
    <xf numFmtId="0" fontId="22" fillId="0" borderId="2" xfId="1" applyFont="1" applyFill="1" applyBorder="1" applyAlignment="1">
      <alignment horizontal="justify" vertical="top" wrapText="1"/>
    </xf>
    <xf numFmtId="0" fontId="17" fillId="0" borderId="2" xfId="841" applyFont="1" applyBorder="1" applyAlignment="1">
      <alignment horizontal="left" vertical="top" wrapText="1"/>
    </xf>
    <xf numFmtId="0" fontId="82" fillId="0" borderId="2" xfId="989" applyFont="1" applyFill="1" applyBorder="1" applyAlignment="1">
      <alignment horizontal="center"/>
    </xf>
    <xf numFmtId="0" fontId="24" fillId="0" borderId="2" xfId="1" applyFont="1" applyBorder="1" applyAlignment="1">
      <alignment horizontal="center" vertical="center" wrapText="1"/>
    </xf>
    <xf numFmtId="0" fontId="22" fillId="0" borderId="2" xfId="1" applyFont="1" applyBorder="1" applyAlignment="1">
      <alignment horizontal="center" vertical="top" wrapText="1"/>
    </xf>
    <xf numFmtId="0" fontId="24" fillId="0" borderId="2" xfId="1" applyFont="1" applyBorder="1" applyAlignment="1">
      <alignment horizontal="justify" vertical="top" wrapText="1"/>
    </xf>
    <xf numFmtId="0" fontId="24" fillId="0" borderId="2" xfId="1" applyFont="1" applyBorder="1" applyAlignment="1">
      <alignment horizontal="center" vertical="top" wrapText="1"/>
    </xf>
    <xf numFmtId="0" fontId="24" fillId="0" borderId="2" xfId="1" applyFont="1" applyBorder="1" applyAlignment="1">
      <alignment vertical="top" wrapText="1"/>
    </xf>
    <xf numFmtId="166" fontId="22" fillId="0" borderId="2" xfId="1" applyNumberFormat="1" applyFont="1" applyBorder="1" applyAlignment="1">
      <alignment horizontal="justify" vertical="top" wrapText="1"/>
    </xf>
    <xf numFmtId="0" fontId="22" fillId="0" borderId="2" xfId="1" applyFont="1" applyBorder="1" applyAlignment="1">
      <alignment horizontal="justify" vertical="top"/>
    </xf>
    <xf numFmtId="0" fontId="16" fillId="0" borderId="0" xfId="1" applyFont="1" applyAlignment="1">
      <alignment horizontal="center"/>
    </xf>
    <xf numFmtId="0" fontId="80" fillId="3" borderId="2" xfId="821" applyFont="1" applyFill="1" applyBorder="1" applyAlignment="1">
      <alignment vertical="center" wrapText="1"/>
    </xf>
    <xf numFmtId="4" fontId="22" fillId="0" borderId="2" xfId="0" applyNumberFormat="1" applyFont="1" applyFill="1" applyBorder="1" applyAlignment="1" applyProtection="1">
      <alignment horizontal="left" vertical="center" wrapText="1"/>
      <protection locked="0"/>
    </xf>
    <xf numFmtId="0" fontId="85" fillId="3" borderId="2" xfId="1" applyFont="1" applyFill="1" applyBorder="1"/>
    <xf numFmtId="0" fontId="83" fillId="3" borderId="2" xfId="1043" applyFont="1" applyFill="1" applyBorder="1" applyAlignment="1">
      <alignment horizontal="center" vertical="center" wrapText="1"/>
    </xf>
    <xf numFmtId="0" fontId="94" fillId="3" borderId="3" xfId="1" applyFont="1" applyFill="1" applyBorder="1" applyAlignment="1">
      <alignment vertical="center"/>
    </xf>
    <xf numFmtId="0" fontId="94" fillId="3" borderId="4" xfId="1" applyFont="1" applyFill="1" applyBorder="1" applyAlignment="1">
      <alignment vertical="center"/>
    </xf>
    <xf numFmtId="0" fontId="94" fillId="3" borderId="2" xfId="1" applyFont="1" applyFill="1" applyBorder="1" applyAlignment="1">
      <alignment horizontal="center" vertical="center"/>
    </xf>
    <xf numFmtId="166" fontId="86" fillId="3" borderId="2" xfId="1228" applyNumberFormat="1" applyFont="1" applyFill="1" applyBorder="1" applyAlignment="1">
      <alignment horizontal="justify" vertical="top" wrapText="1"/>
    </xf>
    <xf numFmtId="0" fontId="91" fillId="3" borderId="2" xfId="1042" applyFont="1" applyFill="1" applyBorder="1" applyAlignment="1">
      <alignment horizontal="center" vertical="center" wrapText="1"/>
    </xf>
    <xf numFmtId="0" fontId="22" fillId="0" borderId="2" xfId="966" applyFont="1" applyBorder="1" applyAlignment="1">
      <alignment horizontal="center" vertical="top" wrapText="1"/>
    </xf>
    <xf numFmtId="4" fontId="22" fillId="0" borderId="2" xfId="966" applyNumberFormat="1" applyFont="1" applyBorder="1" applyAlignment="1">
      <alignment vertical="top" wrapText="1"/>
    </xf>
    <xf numFmtId="0" fontId="24" fillId="0" borderId="2" xfId="1217" applyFont="1" applyBorder="1" applyAlignment="1">
      <alignment horizontal="center" vertical="center" wrapText="1"/>
    </xf>
    <xf numFmtId="166" fontId="91" fillId="0" borderId="2" xfId="1217" applyNumberFormat="1" applyFont="1" applyBorder="1" applyAlignment="1">
      <alignment horizontal="left" vertical="center" wrapText="1"/>
    </xf>
    <xf numFmtId="0" fontId="17" fillId="0" borderId="2" xfId="1217" applyFont="1" applyBorder="1" applyAlignment="1">
      <alignment vertical="center" wrapText="1"/>
    </xf>
    <xf numFmtId="4" fontId="91" fillId="0" borderId="2" xfId="1217" applyNumberFormat="1" applyFont="1" applyFill="1" applyBorder="1" applyAlignment="1">
      <alignment horizontal="justify" vertical="center" wrapText="1"/>
    </xf>
    <xf numFmtId="166" fontId="94" fillId="0" borderId="2" xfId="1217" applyNumberFormat="1" applyFont="1" applyBorder="1" applyAlignment="1">
      <alignment horizontal="center" vertical="center"/>
    </xf>
    <xf numFmtId="0" fontId="94" fillId="0" borderId="2" xfId="1217" applyFont="1" applyFill="1" applyBorder="1" applyAlignment="1">
      <alignment horizontal="justify" vertical="center" wrapText="1"/>
    </xf>
    <xf numFmtId="166" fontId="85" fillId="0" borderId="2" xfId="1216" applyNumberFormat="1" applyFont="1" applyBorder="1" applyAlignment="1">
      <alignment horizontal="center" vertical="center"/>
    </xf>
    <xf numFmtId="0" fontId="85" fillId="0" borderId="2" xfId="1217" applyFont="1" applyBorder="1" applyAlignment="1">
      <alignment horizontal="left" vertical="center" wrapText="1"/>
    </xf>
    <xf numFmtId="0" fontId="94" fillId="0" borderId="2" xfId="1217" applyFont="1" applyBorder="1" applyAlignment="1">
      <alignment horizontal="justify" vertical="center" wrapText="1"/>
    </xf>
    <xf numFmtId="167" fontId="94" fillId="0" borderId="2" xfId="1217" applyNumberFormat="1" applyFont="1" applyBorder="1" applyAlignment="1">
      <alignment horizontal="center" vertical="center"/>
    </xf>
    <xf numFmtId="0" fontId="24" fillId="3" borderId="2" xfId="1217" applyFont="1" applyFill="1" applyBorder="1" applyAlignment="1">
      <alignment vertical="center" wrapText="1"/>
    </xf>
    <xf numFmtId="164" fontId="22" fillId="3" borderId="2" xfId="905" applyNumberFormat="1" applyFont="1" applyFill="1" applyBorder="1" applyAlignment="1">
      <alignment horizontal="left" vertical="center" wrapText="1"/>
    </xf>
    <xf numFmtId="1" fontId="22" fillId="0" borderId="2" xfId="1217" applyNumberFormat="1" applyFont="1" applyBorder="1" applyAlignment="1">
      <alignment horizontal="center" vertical="center" wrapText="1"/>
    </xf>
    <xf numFmtId="49" fontId="24" fillId="0" borderId="2" xfId="988" applyNumberFormat="1" applyFont="1" applyBorder="1" applyAlignment="1">
      <alignment horizontal="center" vertical="center" wrapText="1"/>
    </xf>
    <xf numFmtId="0" fontId="22" fillId="0" borderId="2" xfId="1041" applyFont="1" applyBorder="1" applyAlignment="1">
      <alignment horizontal="justify" vertical="center" wrapText="1"/>
    </xf>
    <xf numFmtId="2" fontId="22" fillId="0" borderId="2" xfId="1041" applyNumberFormat="1" applyFont="1" applyFill="1" applyBorder="1" applyAlignment="1">
      <alignment horizontal="center" vertical="center" wrapText="1"/>
    </xf>
    <xf numFmtId="177" fontId="24" fillId="0" borderId="2" xfId="1041" applyNumberFormat="1" applyFont="1" applyBorder="1" applyAlignment="1">
      <alignment horizontal="center" vertical="center" wrapText="1"/>
    </xf>
    <xf numFmtId="1" fontId="24" fillId="0" borderId="2" xfId="1041" applyNumberFormat="1" applyFont="1" applyFill="1" applyBorder="1" applyAlignment="1">
      <alignment horizontal="justify" vertical="center" wrapText="1"/>
    </xf>
    <xf numFmtId="3" fontId="86" fillId="0" borderId="2" xfId="1217" applyNumberFormat="1" applyFont="1" applyBorder="1" applyAlignment="1">
      <alignment horizontal="center" vertical="center" wrapText="1"/>
    </xf>
    <xf numFmtId="176" fontId="24" fillId="0" borderId="2" xfId="1041" applyNumberFormat="1" applyFont="1" applyBorder="1" applyAlignment="1">
      <alignment horizontal="center" vertical="center" wrapText="1"/>
    </xf>
    <xf numFmtId="176" fontId="86" fillId="0" borderId="2" xfId="1217" applyNumberFormat="1" applyFont="1" applyBorder="1" applyAlignment="1">
      <alignment horizontal="center" vertical="center" wrapText="1"/>
    </xf>
    <xf numFmtId="49" fontId="91" fillId="0" borderId="2" xfId="1042" applyNumberFormat="1" applyFont="1" applyBorder="1" applyAlignment="1">
      <alignment horizontal="center" vertical="center" wrapText="1"/>
    </xf>
    <xf numFmtId="0" fontId="86" fillId="0" borderId="2" xfId="1218" applyFont="1" applyBorder="1" applyAlignment="1">
      <alignment horizontal="left" vertical="center" wrapText="1"/>
    </xf>
    <xf numFmtId="167" fontId="22" fillId="0" borderId="2" xfId="1217" applyNumberFormat="1" applyFont="1" applyFill="1" applyBorder="1" applyAlignment="1">
      <alignment horizontal="center" vertical="center" wrapText="1"/>
    </xf>
    <xf numFmtId="0" fontId="22" fillId="3" borderId="2" xfId="1218" applyFont="1" applyFill="1" applyBorder="1" applyAlignment="1">
      <alignment horizontal="justify" vertical="center" wrapText="1"/>
    </xf>
    <xf numFmtId="0" fontId="111" fillId="0" borderId="2" xfId="1218" applyFont="1" applyBorder="1" applyAlignment="1">
      <alignment horizontal="center" vertical="center" wrapText="1"/>
    </xf>
    <xf numFmtId="0" fontId="22" fillId="3" borderId="2" xfId="1217" applyFont="1" applyFill="1" applyBorder="1" applyAlignment="1">
      <alignment vertical="center" wrapText="1"/>
    </xf>
    <xf numFmtId="0" fontId="91" fillId="0" borderId="2" xfId="1217" applyFont="1" applyBorder="1" applyAlignment="1">
      <alignment horizontal="left" vertical="top" wrapText="1"/>
    </xf>
    <xf numFmtId="0" fontId="22" fillId="0" borderId="2" xfId="1219" applyFont="1" applyFill="1" applyBorder="1" applyAlignment="1">
      <alignment horizontal="center" vertical="top" wrapText="1"/>
    </xf>
    <xf numFmtId="167" fontId="86" fillId="0" borderId="2" xfId="1223" applyNumberFormat="1" applyFont="1" applyBorder="1" applyAlignment="1">
      <alignment horizontal="center" vertical="top"/>
    </xf>
    <xf numFmtId="166" fontId="82" fillId="3" borderId="2" xfId="841" applyNumberFormat="1" applyFont="1" applyFill="1" applyBorder="1" applyAlignment="1">
      <alignment horizontal="center" vertical="center" wrapText="1"/>
    </xf>
    <xf numFmtId="166" fontId="22" fillId="0" borderId="2" xfId="841" applyNumberFormat="1" applyFont="1" applyBorder="1" applyAlignment="1">
      <alignment vertical="top" wrapText="1"/>
    </xf>
    <xf numFmtId="16" fontId="22" fillId="0" borderId="2" xfId="1" applyNumberFormat="1" applyFont="1" applyBorder="1" applyAlignment="1">
      <alignment vertical="center"/>
    </xf>
    <xf numFmtId="166" fontId="22" fillId="0" borderId="2" xfId="1" applyNumberFormat="1" applyFont="1" applyBorder="1" applyAlignment="1">
      <alignment vertical="top" wrapText="1"/>
    </xf>
    <xf numFmtId="2" fontId="19" fillId="0" borderId="2" xfId="879" applyNumberFormat="1" applyFont="1" applyFill="1" applyBorder="1" applyAlignment="1">
      <alignment horizontal="center" vertical="center" wrapText="1"/>
    </xf>
    <xf numFmtId="0" fontId="14" fillId="0" borderId="2" xfId="1" applyFont="1" applyBorder="1" applyAlignment="1">
      <alignment horizontal="center" vertical="center" wrapText="1"/>
    </xf>
    <xf numFmtId="49" fontId="17" fillId="0" borderId="2" xfId="1" applyNumberFormat="1" applyFont="1" applyBorder="1" applyAlignment="1">
      <alignment horizontal="center" vertical="center" wrapText="1"/>
    </xf>
    <xf numFmtId="166" fontId="14" fillId="0" borderId="0" xfId="1" applyNumberFormat="1" applyFont="1" applyAlignment="1">
      <alignment vertical="center"/>
    </xf>
    <xf numFmtId="0" fontId="13" fillId="0" borderId="0" xfId="2" applyFont="1" applyAlignment="1">
      <alignment horizontal="right" vertical="center"/>
    </xf>
    <xf numFmtId="0" fontId="13" fillId="0" borderId="0" xfId="1" applyFont="1" applyAlignment="1">
      <alignment vertical="center"/>
    </xf>
    <xf numFmtId="0" fontId="14" fillId="0" borderId="0" xfId="1" applyFont="1" applyAlignment="1">
      <alignment vertical="center"/>
    </xf>
    <xf numFmtId="0" fontId="18" fillId="0" borderId="2" xfId="1" applyFont="1" applyBorder="1" applyAlignment="1">
      <alignment horizontal="center" vertical="center" wrapText="1"/>
    </xf>
    <xf numFmtId="166" fontId="19" fillId="0" borderId="2" xfId="1" applyNumberFormat="1" applyFont="1" applyBorder="1" applyAlignment="1">
      <alignment horizontal="center" vertical="center" wrapText="1"/>
    </xf>
    <xf numFmtId="49" fontId="19" fillId="0" borderId="3" xfId="1" applyNumberFormat="1" applyFont="1" applyBorder="1" applyAlignment="1">
      <alignment horizontal="center" vertical="center" wrapText="1"/>
    </xf>
    <xf numFmtId="49" fontId="19" fillId="0" borderId="4" xfId="1" applyNumberFormat="1" applyFont="1" applyBorder="1" applyAlignment="1">
      <alignment horizontal="center" vertical="center" wrapText="1"/>
    </xf>
    <xf numFmtId="0" fontId="20" fillId="0" borderId="2" xfId="1" applyFont="1" applyBorder="1" applyAlignment="1">
      <alignment horizontal="center" vertical="center"/>
    </xf>
    <xf numFmtId="0" fontId="14" fillId="0" borderId="2" xfId="1" applyFont="1" applyBorder="1" applyAlignment="1">
      <alignment vertical="center" wrapText="1"/>
    </xf>
    <xf numFmtId="49" fontId="14" fillId="0" borderId="2" xfId="1" applyNumberFormat="1" applyFont="1" applyBorder="1" applyAlignment="1">
      <alignment horizontal="center" vertical="center" wrapText="1"/>
    </xf>
    <xf numFmtId="4" fontId="14" fillId="0" borderId="2" xfId="1" applyNumberFormat="1" applyFont="1" applyBorder="1" applyAlignment="1">
      <alignment vertical="center"/>
    </xf>
    <xf numFmtId="4" fontId="14" fillId="0" borderId="2" xfId="1" applyNumberFormat="1" applyFont="1" applyBorder="1" applyAlignment="1">
      <alignment vertical="center" wrapText="1"/>
    </xf>
    <xf numFmtId="4" fontId="14" fillId="0" borderId="3" xfId="1" applyNumberFormat="1" applyFont="1" applyBorder="1" applyAlignment="1">
      <alignment vertical="center" wrapText="1"/>
    </xf>
    <xf numFmtId="4" fontId="14" fillId="0" borderId="0" xfId="1" applyNumberFormat="1" applyFont="1" applyAlignment="1">
      <alignment vertical="center"/>
    </xf>
    <xf numFmtId="0" fontId="21" fillId="0" borderId="2" xfId="1" applyFont="1" applyBorder="1" applyAlignment="1">
      <alignment horizontal="left" vertical="center" wrapText="1"/>
    </xf>
    <xf numFmtId="49" fontId="21" fillId="0" borderId="2" xfId="1" applyNumberFormat="1" applyFont="1" applyBorder="1" applyAlignment="1">
      <alignment horizontal="center" vertical="center" wrapText="1"/>
    </xf>
    <xf numFmtId="4" fontId="19" fillId="0" borderId="2" xfId="1" applyNumberFormat="1" applyFont="1" applyBorder="1" applyAlignment="1">
      <alignment vertical="center"/>
    </xf>
    <xf numFmtId="4" fontId="17" fillId="0" borderId="2" xfId="1" applyNumberFormat="1" applyFont="1" applyBorder="1" applyAlignment="1">
      <alignment vertical="center"/>
    </xf>
    <xf numFmtId="4" fontId="17" fillId="0" borderId="3" xfId="1" applyNumberFormat="1" applyFont="1" applyBorder="1" applyAlignment="1">
      <alignment vertical="center"/>
    </xf>
    <xf numFmtId="4" fontId="16" fillId="0" borderId="0" xfId="1" applyNumberFormat="1" applyFont="1"/>
    <xf numFmtId="49" fontId="23" fillId="0" borderId="2" xfId="1" applyNumberFormat="1" applyFont="1" applyBorder="1" applyAlignment="1">
      <alignment horizontal="center" vertical="center" wrapText="1"/>
    </xf>
    <xf numFmtId="0" fontId="23" fillId="0" borderId="2" xfId="1" applyFont="1" applyBorder="1" applyAlignment="1">
      <alignment vertical="center" wrapText="1"/>
    </xf>
    <xf numFmtId="49" fontId="21" fillId="0" borderId="2" xfId="1" applyNumberFormat="1" applyFont="1" applyBorder="1" applyAlignment="1">
      <alignment horizontal="center" vertical="center"/>
    </xf>
    <xf numFmtId="4" fontId="19" fillId="0" borderId="6" xfId="1" applyNumberFormat="1" applyFont="1" applyBorder="1" applyAlignment="1">
      <alignment vertical="center"/>
    </xf>
    <xf numFmtId="167" fontId="13" fillId="0" borderId="6" xfId="1" applyNumberFormat="1" applyFont="1" applyBorder="1" applyAlignment="1">
      <alignment vertical="center"/>
    </xf>
    <xf numFmtId="167" fontId="13" fillId="0" borderId="8" xfId="1" applyNumberFormat="1" applyFont="1" applyBorder="1" applyAlignment="1">
      <alignment vertical="center"/>
    </xf>
    <xf numFmtId="4" fontId="22" fillId="0" borderId="2" xfId="1" applyNumberFormat="1" applyFont="1" applyBorder="1" applyAlignment="1">
      <alignment vertical="center"/>
    </xf>
    <xf numFmtId="167" fontId="13" fillId="0" borderId="2" xfId="1" applyNumberFormat="1" applyFont="1" applyBorder="1" applyAlignment="1">
      <alignment vertical="center"/>
    </xf>
    <xf numFmtId="167" fontId="13" fillId="0" borderId="3" xfId="1" applyNumberFormat="1" applyFont="1" applyBorder="1" applyAlignment="1">
      <alignment vertical="center"/>
    </xf>
    <xf numFmtId="4" fontId="19" fillId="0" borderId="7" xfId="1" applyNumberFormat="1" applyFont="1" applyBorder="1" applyAlignment="1">
      <alignment vertical="center"/>
    </xf>
    <xf numFmtId="167" fontId="13" fillId="0" borderId="7" xfId="1" applyNumberFormat="1" applyFont="1" applyBorder="1" applyAlignment="1">
      <alignment vertical="center"/>
    </xf>
    <xf numFmtId="167" fontId="13" fillId="0" borderId="9" xfId="1" applyNumberFormat="1" applyFont="1" applyBorder="1" applyAlignment="1">
      <alignment vertical="center"/>
    </xf>
    <xf numFmtId="0" fontId="24" fillId="0" borderId="0" xfId="1" applyFont="1"/>
    <xf numFmtId="4" fontId="14" fillId="0" borderId="3" xfId="1" applyNumberFormat="1" applyFont="1" applyBorder="1" applyAlignment="1">
      <alignment vertical="center"/>
    </xf>
    <xf numFmtId="0" fontId="21" fillId="0" borderId="2" xfId="1" applyFont="1" applyBorder="1" applyAlignment="1">
      <alignment vertical="center" wrapText="1"/>
    </xf>
    <xf numFmtId="167" fontId="21" fillId="0" borderId="2" xfId="1" applyNumberFormat="1" applyFont="1" applyBorder="1" applyAlignment="1">
      <alignment vertical="center"/>
    </xf>
    <xf numFmtId="4" fontId="21" fillId="0" borderId="2" xfId="1" applyNumberFormat="1" applyFont="1" applyBorder="1" applyAlignment="1">
      <alignment vertical="center"/>
    </xf>
    <xf numFmtId="4" fontId="22" fillId="0" borderId="3" xfId="1" applyNumberFormat="1" applyFont="1" applyBorder="1" applyAlignment="1">
      <alignment vertical="center"/>
    </xf>
    <xf numFmtId="2" fontId="17" fillId="0" borderId="2" xfId="1" applyNumberFormat="1" applyFont="1" applyBorder="1" applyAlignment="1">
      <alignment vertical="center"/>
    </xf>
    <xf numFmtId="2" fontId="17" fillId="0" borderId="3" xfId="1" applyNumberFormat="1" applyFont="1" applyBorder="1" applyAlignment="1">
      <alignment vertical="center"/>
    </xf>
    <xf numFmtId="0" fontId="21" fillId="0" borderId="2" xfId="1" applyFont="1" applyBorder="1" applyAlignment="1">
      <alignment horizontal="left" vertical="center"/>
    </xf>
    <xf numFmtId="4" fontId="17" fillId="0" borderId="0" xfId="1" applyNumberFormat="1" applyFont="1" applyAlignment="1">
      <alignment vertical="center"/>
    </xf>
    <xf numFmtId="2" fontId="17" fillId="0" borderId="0" xfId="1" applyNumberFormat="1" applyFont="1" applyAlignment="1">
      <alignment vertical="center"/>
    </xf>
    <xf numFmtId="0" fontId="17" fillId="0" borderId="2" xfId="1" applyFont="1" applyBorder="1" applyAlignment="1">
      <alignment vertical="center"/>
    </xf>
    <xf numFmtId="0" fontId="17" fillId="0" borderId="3" xfId="1" applyFont="1" applyBorder="1" applyAlignment="1">
      <alignment vertical="center"/>
    </xf>
    <xf numFmtId="49" fontId="17" fillId="0" borderId="2" xfId="1" applyNumberFormat="1" applyFont="1" applyBorder="1" applyAlignment="1">
      <alignment horizontal="center" vertical="center"/>
    </xf>
    <xf numFmtId="0" fontId="21" fillId="0" borderId="2" xfId="1" applyFont="1" applyBorder="1"/>
    <xf numFmtId="0" fontId="14" fillId="0" borderId="2" xfId="1" applyFont="1" applyBorder="1" applyAlignment="1">
      <alignment horizontal="center" vertical="center"/>
    </xf>
    <xf numFmtId="49" fontId="23" fillId="0" borderId="2" xfId="1" applyNumberFormat="1" applyFont="1" applyBorder="1" applyAlignment="1">
      <alignment horizontal="center" vertical="center"/>
    </xf>
    <xf numFmtId="0" fontId="23" fillId="0" borderId="2" xfId="1" applyFont="1" applyBorder="1" applyAlignment="1">
      <alignment horizontal="left" vertical="center" wrapText="1"/>
    </xf>
    <xf numFmtId="4" fontId="21" fillId="0" borderId="3" xfId="1" applyNumberFormat="1" applyFont="1" applyBorder="1" applyAlignment="1">
      <alignment vertical="center"/>
    </xf>
    <xf numFmtId="2" fontId="21" fillId="0" borderId="2" xfId="1" applyNumberFormat="1" applyFont="1" applyBorder="1" applyAlignment="1">
      <alignment vertical="center"/>
    </xf>
    <xf numFmtId="2" fontId="21" fillId="0" borderId="3" xfId="1" applyNumberFormat="1" applyFont="1" applyBorder="1" applyAlignment="1">
      <alignment vertical="center"/>
    </xf>
    <xf numFmtId="2" fontId="19" fillId="0" borderId="2" xfId="1" applyNumberFormat="1" applyFont="1" applyBorder="1" applyAlignment="1">
      <alignment vertical="center"/>
    </xf>
    <xf numFmtId="2" fontId="17" fillId="0" borderId="7" xfId="1" applyNumberFormat="1" applyFont="1" applyBorder="1" applyAlignment="1">
      <alignment vertical="center"/>
    </xf>
    <xf numFmtId="167" fontId="17" fillId="0" borderId="2" xfId="1" applyNumberFormat="1" applyFont="1" applyBorder="1" applyAlignment="1">
      <alignment vertical="center"/>
    </xf>
    <xf numFmtId="167" fontId="17" fillId="0" borderId="3" xfId="1" applyNumberFormat="1" applyFont="1" applyBorder="1" applyAlignment="1">
      <alignment vertical="center"/>
    </xf>
    <xf numFmtId="4" fontId="13" fillId="0" borderId="0" xfId="1" applyNumberFormat="1" applyFont="1" applyAlignment="1">
      <alignment vertical="center"/>
    </xf>
    <xf numFmtId="0" fontId="18" fillId="0" borderId="2" xfId="1" applyFont="1" applyBorder="1" applyAlignment="1">
      <alignment horizontal="left" vertical="center" wrapText="1"/>
    </xf>
    <xf numFmtId="49" fontId="19" fillId="0" borderId="2" xfId="1" applyNumberFormat="1" applyFont="1" applyBorder="1" applyAlignment="1">
      <alignment horizontal="center" vertical="center" wrapText="1"/>
    </xf>
    <xf numFmtId="0" fontId="17" fillId="0" borderId="0" xfId="1" applyFont="1" applyAlignment="1">
      <alignment horizontal="center" vertical="center"/>
    </xf>
    <xf numFmtId="0" fontId="14" fillId="0" borderId="0" xfId="1" applyFont="1" applyAlignment="1">
      <alignment horizontal="center" vertical="center"/>
    </xf>
    <xf numFmtId="49" fontId="19" fillId="0" borderId="3" xfId="1" applyNumberFormat="1" applyFont="1" applyBorder="1" applyAlignment="1">
      <alignment horizontal="center" vertical="center" wrapText="1"/>
    </xf>
    <xf numFmtId="49" fontId="19" fillId="0" borderId="4" xfId="1" applyNumberFormat="1" applyFont="1" applyBorder="1" applyAlignment="1">
      <alignment horizontal="center" vertical="center" wrapText="1"/>
    </xf>
    <xf numFmtId="0" fontId="20" fillId="0" borderId="2" xfId="1" applyFont="1" applyBorder="1" applyAlignment="1">
      <alignment horizontal="center" vertical="center"/>
    </xf>
    <xf numFmtId="49" fontId="14" fillId="0" borderId="2" xfId="1" applyNumberFormat="1" applyFont="1" applyFill="1" applyBorder="1" applyAlignment="1">
      <alignment horizontal="center" vertical="center" wrapText="1"/>
    </xf>
    <xf numFmtId="49" fontId="21" fillId="0" borderId="2" xfId="1" applyNumberFormat="1" applyFont="1" applyFill="1" applyBorder="1" applyAlignment="1">
      <alignment horizontal="center" vertical="center" wrapText="1"/>
    </xf>
    <xf numFmtId="0" fontId="17" fillId="0" borderId="2" xfId="1" applyFont="1" applyFill="1" applyBorder="1" applyAlignment="1">
      <alignment horizontal="center" vertical="center" wrapText="1"/>
    </xf>
    <xf numFmtId="49" fontId="21" fillId="0" borderId="2" xfId="1" applyNumberFormat="1" applyFont="1" applyFill="1" applyBorder="1" applyAlignment="1">
      <alignment horizontal="center" vertical="center"/>
    </xf>
    <xf numFmtId="49" fontId="17" fillId="0" borderId="2" xfId="1" applyNumberFormat="1" applyFont="1" applyFill="1" applyBorder="1" applyAlignment="1">
      <alignment horizontal="center" vertical="center" wrapText="1"/>
    </xf>
    <xf numFmtId="49" fontId="23" fillId="0" borderId="2" xfId="1" applyNumberFormat="1" applyFont="1" applyFill="1" applyBorder="1" applyAlignment="1">
      <alignment horizontal="center" vertical="center" wrapText="1"/>
    </xf>
    <xf numFmtId="0" fontId="14" fillId="0" borderId="2" xfId="1" applyFont="1" applyFill="1" applyBorder="1" applyAlignment="1">
      <alignment horizontal="center" vertical="center" wrapText="1"/>
    </xf>
    <xf numFmtId="49" fontId="23" fillId="0" borderId="2" xfId="1" applyNumberFormat="1" applyFont="1" applyFill="1" applyBorder="1" applyAlignment="1">
      <alignment horizontal="center" vertical="center"/>
    </xf>
    <xf numFmtId="0" fontId="14" fillId="0" borderId="2" xfId="1" applyFont="1" applyFill="1" applyBorder="1" applyAlignment="1">
      <alignment horizontal="center" vertical="center"/>
    </xf>
    <xf numFmtId="49" fontId="21" fillId="3" borderId="2" xfId="1" applyNumberFormat="1" applyFont="1" applyFill="1" applyBorder="1" applyAlignment="1">
      <alignment horizontal="center" vertical="center" wrapText="1"/>
    </xf>
    <xf numFmtId="0" fontId="14" fillId="3" borderId="2" xfId="1" applyFont="1" applyFill="1" applyBorder="1" applyAlignment="1">
      <alignment horizontal="center" vertical="center" wrapText="1"/>
    </xf>
    <xf numFmtId="166" fontId="21" fillId="3" borderId="2" xfId="1" applyNumberFormat="1" applyFont="1" applyFill="1" applyBorder="1" applyAlignment="1">
      <alignment horizontal="center" vertical="center" wrapText="1"/>
    </xf>
    <xf numFmtId="49" fontId="19" fillId="0" borderId="6" xfId="1" applyNumberFormat="1" applyFont="1" applyFill="1" applyBorder="1" applyAlignment="1">
      <alignment horizontal="center" vertical="center" wrapText="1"/>
    </xf>
    <xf numFmtId="49" fontId="19" fillId="0" borderId="7" xfId="1" applyNumberFormat="1" applyFont="1" applyFill="1" applyBorder="1" applyAlignment="1">
      <alignment horizontal="center" vertical="center" wrapText="1"/>
    </xf>
    <xf numFmtId="49" fontId="19" fillId="0" borderId="3" xfId="1" applyNumberFormat="1" applyFont="1" applyFill="1" applyBorder="1" applyAlignment="1">
      <alignment horizontal="center" vertical="center" wrapText="1"/>
    </xf>
    <xf numFmtId="49" fontId="19" fillId="0" borderId="4" xfId="1" applyNumberFormat="1" applyFont="1" applyFill="1" applyBorder="1" applyAlignment="1">
      <alignment horizontal="center" vertical="center" wrapText="1"/>
    </xf>
    <xf numFmtId="49" fontId="19" fillId="0" borderId="5" xfId="1" applyNumberFormat="1" applyFont="1" applyFill="1" applyBorder="1" applyAlignment="1">
      <alignment horizontal="center" vertical="center" wrapText="1"/>
    </xf>
    <xf numFmtId="0" fontId="20" fillId="0" borderId="6" xfId="1" applyFont="1" applyFill="1" applyBorder="1" applyAlignment="1">
      <alignment horizontal="center" vertical="center" wrapText="1"/>
    </xf>
    <xf numFmtId="0" fontId="20" fillId="0" borderId="7" xfId="1" applyFont="1" applyFill="1" applyBorder="1" applyAlignment="1">
      <alignment horizontal="center" vertical="center" wrapText="1"/>
    </xf>
    <xf numFmtId="0" fontId="13" fillId="0" borderId="0" xfId="2" applyFont="1" applyFill="1" applyAlignment="1">
      <alignment horizontal="right" vertical="center"/>
    </xf>
    <xf numFmtId="0" fontId="17" fillId="0" borderId="0" xfId="1" applyFont="1" applyFill="1" applyAlignment="1">
      <alignment horizontal="center" vertical="center"/>
    </xf>
    <xf numFmtId="0" fontId="14" fillId="0" borderId="1" xfId="1" applyFont="1" applyFill="1" applyBorder="1" applyAlignment="1">
      <alignment horizontal="center" vertical="center"/>
    </xf>
    <xf numFmtId="0" fontId="18" fillId="0" borderId="2" xfId="1" applyFont="1" applyFill="1" applyBorder="1" applyAlignment="1">
      <alignment horizontal="center" vertical="center" wrapText="1"/>
    </xf>
    <xf numFmtId="166" fontId="19" fillId="0" borderId="2" xfId="1" applyNumberFormat="1" applyFont="1" applyFill="1" applyBorder="1" applyAlignment="1">
      <alignment horizontal="center" vertical="center" wrapText="1"/>
    </xf>
    <xf numFmtId="0" fontId="20" fillId="0" borderId="3" xfId="1" applyFont="1" applyFill="1" applyBorder="1" applyAlignment="1">
      <alignment horizontal="center" vertical="center"/>
    </xf>
    <xf numFmtId="0" fontId="20" fillId="0" borderId="5" xfId="1" applyFont="1" applyFill="1" applyBorder="1" applyAlignment="1">
      <alignment horizontal="center" vertical="center"/>
    </xf>
    <xf numFmtId="0" fontId="17" fillId="0" borderId="2" xfId="1" applyFont="1" applyBorder="1" applyAlignment="1">
      <alignment horizontal="center" vertical="top" wrapText="1"/>
    </xf>
    <xf numFmtId="0" fontId="13" fillId="0" borderId="2" xfId="1" applyFont="1" applyBorder="1" applyAlignment="1">
      <alignment horizontal="center" vertical="top" wrapText="1"/>
    </xf>
    <xf numFmtId="0" fontId="17" fillId="0" borderId="2" xfId="1" applyFont="1" applyBorder="1" applyAlignment="1">
      <alignment horizontal="center" vertical="center" wrapText="1"/>
    </xf>
    <xf numFmtId="0" fontId="13" fillId="0" borderId="0" xfId="1" applyFont="1"/>
    <xf numFmtId="0" fontId="14" fillId="0" borderId="0" xfId="1" applyFont="1" applyBorder="1" applyAlignment="1">
      <alignment horizontal="center" vertical="center" wrapText="1"/>
    </xf>
    <xf numFmtId="0" fontId="14" fillId="0" borderId="0" xfId="1" applyFont="1" applyBorder="1" applyAlignment="1">
      <alignment horizontal="center" vertical="center"/>
    </xf>
    <xf numFmtId="0" fontId="14" fillId="0" borderId="1" xfId="1" applyFont="1" applyBorder="1" applyAlignment="1">
      <alignment horizontal="center" vertical="center"/>
    </xf>
    <xf numFmtId="0" fontId="17" fillId="0" borderId="0" xfId="1" applyFont="1" applyAlignment="1">
      <alignment horizontal="center" wrapText="1"/>
    </xf>
    <xf numFmtId="0" fontId="17" fillId="0" borderId="0" xfId="1" applyFont="1" applyBorder="1" applyAlignment="1">
      <alignment horizontal="center" vertical="center" wrapText="1"/>
    </xf>
    <xf numFmtId="0" fontId="22" fillId="0" borderId="3" xfId="1" applyFont="1" applyBorder="1" applyAlignment="1">
      <alignment horizontal="center" vertical="center" wrapText="1"/>
    </xf>
    <xf numFmtId="0" fontId="22" fillId="0" borderId="4" xfId="1" applyFont="1" applyBorder="1" applyAlignment="1">
      <alignment horizontal="center" vertical="center" wrapText="1"/>
    </xf>
    <xf numFmtId="0" fontId="22" fillId="0" borderId="5" xfId="1" applyFont="1" applyBorder="1" applyAlignment="1">
      <alignment horizontal="center" vertical="center" wrapText="1"/>
    </xf>
    <xf numFmtId="0" fontId="16" fillId="0" borderId="3" xfId="1" applyFont="1" applyBorder="1" applyAlignment="1">
      <alignment horizontal="center" vertical="center"/>
    </xf>
    <xf numFmtId="0" fontId="16" fillId="0" borderId="4" xfId="1" applyFont="1" applyBorder="1" applyAlignment="1">
      <alignment horizontal="center" vertical="center"/>
    </xf>
    <xf numFmtId="0" fontId="16" fillId="0" borderId="5" xfId="1" applyFont="1" applyBorder="1" applyAlignment="1">
      <alignment horizontal="center" vertical="center"/>
    </xf>
    <xf numFmtId="167" fontId="22" fillId="0" borderId="6" xfId="1" applyNumberFormat="1" applyFont="1" applyBorder="1" applyAlignment="1">
      <alignment horizontal="justify" vertical="top" wrapText="1"/>
    </xf>
    <xf numFmtId="167" fontId="22" fillId="0" borderId="19" xfId="1" applyNumberFormat="1" applyFont="1" applyBorder="1" applyAlignment="1">
      <alignment horizontal="justify" vertical="top" wrapText="1"/>
    </xf>
    <xf numFmtId="167" fontId="22" fillId="0" borderId="7" xfId="1" applyNumberFormat="1" applyFont="1" applyBorder="1" applyAlignment="1">
      <alignment horizontal="justify" vertical="top" wrapText="1"/>
    </xf>
    <xf numFmtId="167" fontId="14" fillId="0" borderId="6" xfId="1" applyNumberFormat="1" applyFont="1" applyBorder="1" applyAlignment="1">
      <alignment horizontal="center" vertical="top" wrapText="1"/>
    </xf>
    <xf numFmtId="167" fontId="14" fillId="0" borderId="19" xfId="1" applyNumberFormat="1" applyFont="1" applyBorder="1" applyAlignment="1">
      <alignment horizontal="center" vertical="top" wrapText="1"/>
    </xf>
    <xf numFmtId="167" fontId="14" fillId="0" borderId="7" xfId="1" applyNumberFormat="1" applyFont="1" applyBorder="1" applyAlignment="1">
      <alignment horizontal="center" vertical="top" wrapText="1"/>
    </xf>
    <xf numFmtId="0" fontId="22" fillId="0" borderId="6" xfId="1" applyFont="1" applyBorder="1" applyAlignment="1">
      <alignment horizontal="center" vertical="center" wrapText="1"/>
    </xf>
    <xf numFmtId="0" fontId="22" fillId="0" borderId="19" xfId="1" applyFont="1" applyBorder="1" applyAlignment="1">
      <alignment horizontal="center" vertical="center" wrapText="1"/>
    </xf>
    <xf numFmtId="0" fontId="22" fillId="0" borderId="7" xfId="1" applyFont="1" applyBorder="1" applyAlignment="1">
      <alignment horizontal="center" vertical="center" wrapText="1"/>
    </xf>
    <xf numFmtId="0" fontId="14" fillId="0" borderId="6" xfId="1" applyFont="1" applyBorder="1" applyAlignment="1">
      <alignment horizontal="center" vertical="center" wrapText="1"/>
    </xf>
    <xf numFmtId="0" fontId="14" fillId="0" borderId="19" xfId="1" applyFont="1" applyBorder="1" applyAlignment="1">
      <alignment horizontal="center" vertical="center" wrapText="1"/>
    </xf>
    <xf numFmtId="0" fontId="14" fillId="0" borderId="7" xfId="1" applyFont="1" applyBorder="1" applyAlignment="1">
      <alignment horizontal="center" vertical="center" wrapText="1"/>
    </xf>
    <xf numFmtId="0" fontId="83" fillId="0" borderId="2" xfId="1" applyFont="1" applyFill="1" applyBorder="1" applyAlignment="1" applyProtection="1">
      <alignment horizontal="center" vertical="center" wrapText="1"/>
      <protection locked="0"/>
    </xf>
    <xf numFmtId="0" fontId="14" fillId="0" borderId="2" xfId="1" applyFont="1" applyBorder="1" applyAlignment="1">
      <alignment horizontal="center" vertical="center" wrapText="1"/>
    </xf>
    <xf numFmtId="167" fontId="17" fillId="0" borderId="6" xfId="1" applyNumberFormat="1" applyFont="1" applyBorder="1" applyAlignment="1">
      <alignment horizontal="center" vertical="center" wrapText="1"/>
    </xf>
    <xf numFmtId="167" fontId="17" fillId="0" borderId="19" xfId="1" applyNumberFormat="1" applyFont="1" applyBorder="1" applyAlignment="1">
      <alignment horizontal="center" vertical="center" wrapText="1"/>
    </xf>
    <xf numFmtId="167" fontId="17" fillId="0" borderId="7" xfId="1" applyNumberFormat="1" applyFont="1" applyBorder="1" applyAlignment="1">
      <alignment horizontal="center" vertical="center" wrapText="1"/>
    </xf>
    <xf numFmtId="0" fontId="22" fillId="0" borderId="6" xfId="1" applyFont="1" applyBorder="1" applyAlignment="1">
      <alignment horizontal="left" vertical="top" wrapText="1"/>
    </xf>
    <xf numFmtId="0" fontId="22" fillId="0" borderId="19" xfId="1" applyFont="1" applyBorder="1" applyAlignment="1">
      <alignment horizontal="left" vertical="top" wrapText="1"/>
    </xf>
    <xf numFmtId="0" fontId="22" fillId="0" borderId="7" xfId="1" applyFont="1" applyBorder="1" applyAlignment="1">
      <alignment horizontal="left" vertical="top" wrapText="1"/>
    </xf>
    <xf numFmtId="0" fontId="14" fillId="0" borderId="3" xfId="1" applyFont="1" applyBorder="1" applyAlignment="1">
      <alignment horizontal="center" vertical="center" wrapText="1"/>
    </xf>
    <xf numFmtId="0" fontId="14" fillId="0" borderId="4" xfId="1" applyFont="1" applyBorder="1" applyAlignment="1">
      <alignment horizontal="center" vertical="center" wrapText="1"/>
    </xf>
    <xf numFmtId="0" fontId="14" fillId="0" borderId="5" xfId="1" applyFont="1" applyBorder="1" applyAlignment="1">
      <alignment horizontal="center" vertical="center" wrapText="1"/>
    </xf>
    <xf numFmtId="0" fontId="14" fillId="0" borderId="6" xfId="1" applyFont="1" applyBorder="1" applyAlignment="1">
      <alignment horizontal="left" vertical="top" wrapText="1"/>
    </xf>
    <xf numFmtId="0" fontId="14" fillId="0" borderId="19" xfId="1" applyFont="1" applyBorder="1" applyAlignment="1">
      <alignment horizontal="left" vertical="top" wrapText="1"/>
    </xf>
    <xf numFmtId="0" fontId="14" fillId="0" borderId="7" xfId="1" applyFont="1" applyBorder="1" applyAlignment="1">
      <alignment horizontal="left" vertical="top" wrapText="1"/>
    </xf>
    <xf numFmtId="167" fontId="22" fillId="0" borderId="6" xfId="1" applyNumberFormat="1" applyFont="1" applyBorder="1" applyAlignment="1">
      <alignment horizontal="center" vertical="top" wrapText="1"/>
    </xf>
    <xf numFmtId="167" fontId="22" fillId="0" borderId="19" xfId="1" applyNumberFormat="1" applyFont="1" applyBorder="1" applyAlignment="1">
      <alignment horizontal="center" vertical="top" wrapText="1"/>
    </xf>
    <xf numFmtId="167" fontId="22" fillId="0" borderId="7" xfId="1" applyNumberFormat="1" applyFont="1" applyBorder="1" applyAlignment="1">
      <alignment horizontal="center" vertical="top" wrapText="1"/>
    </xf>
    <xf numFmtId="49" fontId="24" fillId="0" borderId="2" xfId="1" applyNumberFormat="1" applyFont="1" applyBorder="1" applyAlignment="1">
      <alignment horizontal="center" vertical="top" wrapText="1"/>
    </xf>
    <xf numFmtId="0" fontId="24" fillId="0" borderId="2" xfId="1" applyFont="1" applyBorder="1" applyAlignment="1">
      <alignment horizontal="left" vertical="top" wrapText="1"/>
    </xf>
    <xf numFmtId="0" fontId="16" fillId="3" borderId="2" xfId="1" applyFont="1" applyFill="1" applyBorder="1" applyAlignment="1">
      <alignment horizontal="justify" vertical="top" wrapText="1"/>
    </xf>
    <xf numFmtId="0" fontId="22" fillId="0" borderId="2" xfId="1" applyFont="1" applyBorder="1" applyAlignment="1">
      <alignment horizontal="justify" vertical="top" wrapText="1"/>
    </xf>
    <xf numFmtId="0" fontId="80" fillId="0" borderId="2" xfId="1" applyFont="1" applyBorder="1" applyAlignment="1" applyProtection="1">
      <alignment horizontal="left" vertical="top" wrapText="1"/>
      <protection locked="0"/>
    </xf>
    <xf numFmtId="0" fontId="86" fillId="0" borderId="6" xfId="1" applyFont="1" applyBorder="1" applyAlignment="1">
      <alignment horizontal="justify" vertical="top" wrapText="1"/>
    </xf>
    <xf numFmtId="0" fontId="86" fillId="0" borderId="19" xfId="1" applyFont="1" applyBorder="1" applyAlignment="1">
      <alignment horizontal="justify" vertical="top" wrapText="1"/>
    </xf>
    <xf numFmtId="0" fontId="86" fillId="0" borderId="7" xfId="1" applyFont="1" applyBorder="1" applyAlignment="1">
      <alignment horizontal="justify" vertical="top" wrapText="1"/>
    </xf>
    <xf numFmtId="0" fontId="16" fillId="0" borderId="2" xfId="1" applyFont="1" applyFill="1" applyBorder="1" applyAlignment="1">
      <alignment horizontal="justify" vertical="top" wrapText="1"/>
    </xf>
    <xf numFmtId="0" fontId="91" fillId="0" borderId="2" xfId="1" applyFont="1" applyBorder="1" applyAlignment="1">
      <alignment horizontal="center" vertical="center" wrapText="1"/>
    </xf>
    <xf numFmtId="0" fontId="81" fillId="0" borderId="2" xfId="1" applyFont="1" applyBorder="1" applyAlignment="1" applyProtection="1">
      <alignment horizontal="center" vertical="center" wrapText="1"/>
      <protection locked="0"/>
    </xf>
    <xf numFmtId="49" fontId="91" fillId="0" borderId="2" xfId="1" applyNumberFormat="1" applyFont="1" applyBorder="1" applyAlignment="1">
      <alignment horizontal="center" vertical="top" wrapText="1"/>
    </xf>
    <xf numFmtId="0" fontId="91" fillId="0" borderId="2" xfId="1" applyFont="1" applyBorder="1" applyAlignment="1">
      <alignment horizontal="left" vertical="top" wrapText="1"/>
    </xf>
    <xf numFmtId="4" fontId="91" fillId="0" borderId="2" xfId="1" applyNumberFormat="1" applyFont="1" applyBorder="1" applyAlignment="1">
      <alignment horizontal="justify" vertical="center" wrapText="1"/>
    </xf>
    <xf numFmtId="0" fontId="17" fillId="0" borderId="2" xfId="1" applyFont="1" applyBorder="1" applyAlignment="1">
      <alignment horizontal="justify" vertical="center"/>
    </xf>
    <xf numFmtId="0" fontId="14" fillId="0" borderId="2" xfId="1" applyFont="1" applyBorder="1" applyAlignment="1">
      <alignment horizontal="center" vertical="top" wrapText="1"/>
    </xf>
    <xf numFmtId="0" fontId="14" fillId="0" borderId="0" xfId="1" applyFont="1" applyAlignment="1">
      <alignment horizontal="center" vertical="center" wrapText="1"/>
    </xf>
    <xf numFmtId="0" fontId="83" fillId="0" borderId="2" xfId="989" applyFont="1" applyFill="1" applyBorder="1" applyAlignment="1">
      <alignment horizontal="center" vertical="center" wrapText="1"/>
    </xf>
    <xf numFmtId="49" fontId="82" fillId="0" borderId="2" xfId="1" applyNumberFormat="1" applyFont="1" applyBorder="1" applyAlignment="1">
      <alignment horizontal="center" vertical="center"/>
    </xf>
    <xf numFmtId="0" fontId="82" fillId="0" borderId="6" xfId="1" applyFont="1" applyBorder="1" applyAlignment="1">
      <alignment horizontal="left" vertical="top" wrapText="1"/>
    </xf>
    <xf numFmtId="0" fontId="82" fillId="0" borderId="7" xfId="1" applyFont="1" applyBorder="1" applyAlignment="1">
      <alignment horizontal="left" vertical="top" wrapText="1"/>
    </xf>
    <xf numFmtId="0" fontId="82" fillId="0" borderId="2" xfId="1" applyFont="1" applyBorder="1" applyAlignment="1">
      <alignment horizontal="left" vertical="center" wrapText="1"/>
    </xf>
    <xf numFmtId="166" fontId="82" fillId="0" borderId="2" xfId="1" applyNumberFormat="1" applyFont="1" applyBorder="1" applyAlignment="1">
      <alignment horizontal="center" vertical="center" wrapText="1"/>
    </xf>
    <xf numFmtId="0" fontId="82" fillId="0" borderId="2" xfId="1" applyFont="1" applyBorder="1" applyAlignment="1">
      <alignment horizontal="justify" vertical="top" wrapText="1"/>
    </xf>
    <xf numFmtId="49" fontId="83" fillId="0" borderId="3" xfId="989" applyNumberFormat="1" applyFont="1" applyFill="1" applyBorder="1" applyAlignment="1">
      <alignment horizontal="center" vertical="center" wrapText="1"/>
    </xf>
    <xf numFmtId="49" fontId="83" fillId="0" borderId="4" xfId="989" applyNumberFormat="1" applyFont="1" applyFill="1" applyBorder="1" applyAlignment="1">
      <alignment horizontal="center" vertical="center" wrapText="1"/>
    </xf>
    <xf numFmtId="49" fontId="83" fillId="0" borderId="5" xfId="989" applyNumberFormat="1" applyFont="1" applyFill="1" applyBorder="1" applyAlignment="1">
      <alignment horizontal="center" vertical="center" wrapText="1"/>
    </xf>
    <xf numFmtId="49" fontId="82" fillId="0" borderId="6" xfId="989" applyNumberFormat="1" applyFont="1" applyFill="1" applyBorder="1" applyAlignment="1">
      <alignment horizontal="center" vertical="center"/>
    </xf>
    <xf numFmtId="49" fontId="82" fillId="0" borderId="19" xfId="989" applyNumberFormat="1" applyFont="1" applyFill="1" applyBorder="1" applyAlignment="1">
      <alignment horizontal="center" vertical="center"/>
    </xf>
    <xf numFmtId="49" fontId="82" fillId="0" borderId="7" xfId="989" applyNumberFormat="1" applyFont="1" applyFill="1" applyBorder="1" applyAlignment="1">
      <alignment horizontal="center" vertical="center"/>
    </xf>
    <xf numFmtId="0" fontId="82" fillId="0" borderId="6" xfId="989" applyFont="1" applyFill="1" applyBorder="1" applyAlignment="1">
      <alignment horizontal="left" vertical="center" wrapText="1"/>
    </xf>
    <xf numFmtId="0" fontId="82" fillId="0" borderId="19" xfId="989" applyFont="1" applyFill="1" applyBorder="1" applyAlignment="1">
      <alignment horizontal="left" vertical="center" wrapText="1"/>
    </xf>
    <xf numFmtId="0" fontId="82" fillId="0" borderId="7" xfId="989" applyFont="1" applyFill="1" applyBorder="1" applyAlignment="1">
      <alignment horizontal="left" vertical="center" wrapText="1"/>
    </xf>
    <xf numFmtId="0" fontId="82" fillId="0" borderId="2" xfId="989" applyFont="1" applyFill="1" applyBorder="1" applyAlignment="1">
      <alignment horizontal="center" vertical="center" wrapText="1"/>
    </xf>
    <xf numFmtId="166" fontId="82" fillId="0" borderId="2" xfId="989" applyNumberFormat="1" applyFont="1" applyFill="1" applyBorder="1" applyAlignment="1">
      <alignment horizontal="center" vertical="center" wrapText="1"/>
    </xf>
    <xf numFmtId="4" fontId="82" fillId="0" borderId="2" xfId="989" applyNumberFormat="1" applyFont="1" applyFill="1" applyBorder="1" applyAlignment="1">
      <alignment horizontal="center" vertical="center" wrapText="1"/>
    </xf>
    <xf numFmtId="0" fontId="82" fillId="0" borderId="6" xfId="989" applyFont="1" applyFill="1" applyBorder="1" applyAlignment="1">
      <alignment horizontal="left" vertical="top" wrapText="1"/>
    </xf>
    <xf numFmtId="0" fontId="82" fillId="0" borderId="19" xfId="989" applyFont="1" applyFill="1" applyBorder="1" applyAlignment="1">
      <alignment horizontal="left" vertical="top" wrapText="1"/>
    </xf>
    <xf numFmtId="0" fontId="82" fillId="0" borderId="7" xfId="989" applyFont="1" applyFill="1" applyBorder="1" applyAlignment="1">
      <alignment horizontal="left" vertical="top" wrapText="1"/>
    </xf>
    <xf numFmtId="49" fontId="82" fillId="0" borderId="2" xfId="989" applyNumberFormat="1" applyFont="1" applyFill="1" applyBorder="1" applyAlignment="1">
      <alignment horizontal="center" vertical="center"/>
    </xf>
    <xf numFmtId="0" fontId="82" fillId="0" borderId="2" xfId="989" applyFont="1" applyFill="1" applyBorder="1" applyAlignment="1">
      <alignment horizontal="left" vertical="center" wrapText="1"/>
    </xf>
    <xf numFmtId="167" fontId="82" fillId="0" borderId="2" xfId="989" applyNumberFormat="1" applyFont="1" applyFill="1" applyBorder="1" applyAlignment="1">
      <alignment horizontal="center" vertical="center" wrapText="1"/>
    </xf>
    <xf numFmtId="0" fontId="82" fillId="0" borderId="6" xfId="989" applyFont="1" applyFill="1" applyBorder="1" applyAlignment="1">
      <alignment horizontal="justify" vertical="top" wrapText="1"/>
    </xf>
    <xf numFmtId="0" fontId="82" fillId="0" borderId="19" xfId="989" applyFont="1" applyFill="1" applyBorder="1" applyAlignment="1">
      <alignment horizontal="justify" vertical="top" wrapText="1"/>
    </xf>
    <xf numFmtId="0" fontId="82" fillId="0" borderId="7" xfId="989" applyFont="1" applyFill="1" applyBorder="1" applyAlignment="1">
      <alignment horizontal="justify" vertical="top" wrapText="1"/>
    </xf>
    <xf numFmtId="0" fontId="82" fillId="0" borderId="2" xfId="989" applyFont="1" applyFill="1" applyBorder="1" applyAlignment="1">
      <alignment vertical="top" wrapText="1"/>
    </xf>
    <xf numFmtId="0" fontId="83" fillId="0" borderId="0" xfId="989" applyFont="1" applyFill="1" applyAlignment="1">
      <alignment horizontal="center"/>
    </xf>
    <xf numFmtId="4" fontId="22" fillId="0" borderId="6" xfId="883" applyNumberFormat="1" applyFont="1" applyBorder="1" applyAlignment="1">
      <alignment horizontal="justify" vertical="top" wrapText="1"/>
    </xf>
    <xf numFmtId="4" fontId="22" fillId="0" borderId="19" xfId="883" applyNumberFormat="1" applyFont="1" applyBorder="1" applyAlignment="1">
      <alignment horizontal="justify" vertical="top" wrapText="1"/>
    </xf>
    <xf numFmtId="4" fontId="22" fillId="0" borderId="7" xfId="883" applyNumberFormat="1" applyFont="1" applyBorder="1" applyAlignment="1">
      <alignment horizontal="justify" vertical="top" wrapText="1"/>
    </xf>
    <xf numFmtId="0" fontId="17" fillId="0" borderId="20" xfId="883" applyFont="1" applyBorder="1" applyAlignment="1">
      <alignment horizontal="center" vertical="top" wrapText="1"/>
    </xf>
    <xf numFmtId="0" fontId="17" fillId="0" borderId="22" xfId="883" applyFont="1" applyBorder="1" applyAlignment="1">
      <alignment horizontal="center" vertical="top" wrapText="1"/>
    </xf>
    <xf numFmtId="0" fontId="17" fillId="0" borderId="21" xfId="883" applyFont="1" applyBorder="1" applyAlignment="1">
      <alignment horizontal="left" vertical="center" wrapText="1"/>
    </xf>
    <xf numFmtId="0" fontId="17" fillId="0" borderId="20" xfId="883" applyFont="1" applyBorder="1" applyAlignment="1">
      <alignment horizontal="left" vertical="center" wrapText="1"/>
    </xf>
    <xf numFmtId="4" fontId="17" fillId="0" borderId="21" xfId="883" applyNumberFormat="1" applyFont="1" applyBorder="1" applyAlignment="1">
      <alignment horizontal="justify" vertical="center" wrapText="1"/>
    </xf>
    <xf numFmtId="4" fontId="17" fillId="0" borderId="20" xfId="883" applyNumberFormat="1" applyFont="1" applyBorder="1" applyAlignment="1">
      <alignment horizontal="justify" vertical="center" wrapText="1"/>
    </xf>
    <xf numFmtId="0" fontId="17" fillId="0" borderId="2" xfId="883" applyFont="1" applyBorder="1" applyAlignment="1">
      <alignment horizontal="center" vertical="center" wrapText="1"/>
    </xf>
    <xf numFmtId="4" fontId="22" fillId="0" borderId="2" xfId="883" applyNumberFormat="1" applyFont="1" applyBorder="1" applyAlignment="1">
      <alignment horizontal="justify" vertical="center" wrapText="1"/>
    </xf>
    <xf numFmtId="4" fontId="17" fillId="0" borderId="2" xfId="883" applyNumberFormat="1" applyFont="1" applyBorder="1" applyAlignment="1">
      <alignment horizontal="justify" vertical="center" wrapText="1"/>
    </xf>
    <xf numFmtId="0" fontId="17" fillId="0" borderId="2" xfId="883" applyFont="1" applyBorder="1" applyAlignment="1">
      <alignment horizontal="center" vertical="top" wrapText="1"/>
    </xf>
    <xf numFmtId="49" fontId="22" fillId="0" borderId="6" xfId="883" applyNumberFormat="1" applyFont="1" applyBorder="1" applyAlignment="1">
      <alignment horizontal="center" vertical="top" wrapText="1"/>
    </xf>
    <xf numFmtId="49" fontId="22" fillId="0" borderId="19" xfId="883" applyNumberFormat="1" applyFont="1" applyBorder="1" applyAlignment="1">
      <alignment horizontal="center" vertical="top" wrapText="1"/>
    </xf>
    <xf numFmtId="49" fontId="22" fillId="0" borderId="7" xfId="883" applyNumberFormat="1" applyFont="1" applyBorder="1" applyAlignment="1">
      <alignment horizontal="center" vertical="top" wrapText="1"/>
    </xf>
    <xf numFmtId="0" fontId="22" fillId="0" borderId="6" xfId="883" applyFont="1" applyBorder="1" applyAlignment="1">
      <alignment horizontal="left" vertical="top" wrapText="1"/>
    </xf>
    <xf numFmtId="0" fontId="22" fillId="0" borderId="19" xfId="883" applyFont="1" applyBorder="1" applyAlignment="1">
      <alignment horizontal="left" vertical="top" wrapText="1"/>
    </xf>
    <xf numFmtId="0" fontId="22" fillId="0" borderId="7" xfId="883" applyFont="1" applyBorder="1" applyAlignment="1">
      <alignment horizontal="left" vertical="top" wrapText="1"/>
    </xf>
    <xf numFmtId="4" fontId="22" fillId="0" borderId="6" xfId="883" applyNumberFormat="1" applyFont="1" applyBorder="1" applyAlignment="1">
      <alignment horizontal="center" vertical="top" wrapText="1"/>
    </xf>
    <xf numFmtId="4" fontId="22" fillId="0" borderId="19" xfId="883" applyNumberFormat="1" applyFont="1" applyBorder="1" applyAlignment="1">
      <alignment horizontal="center" vertical="top" wrapText="1"/>
    </xf>
    <xf numFmtId="4" fontId="22" fillId="0" borderId="7" xfId="883" applyNumberFormat="1" applyFont="1" applyBorder="1" applyAlignment="1">
      <alignment horizontal="center" vertical="top" wrapText="1"/>
    </xf>
    <xf numFmtId="4" fontId="22" fillId="0" borderId="6" xfId="883" applyNumberFormat="1" applyFont="1" applyBorder="1" applyAlignment="1">
      <alignment horizontal="left" vertical="top" wrapText="1"/>
    </xf>
    <xf numFmtId="4" fontId="22" fillId="0" borderId="19" xfId="883" applyNumberFormat="1" applyFont="1" applyBorder="1" applyAlignment="1">
      <alignment horizontal="left" vertical="top" wrapText="1"/>
    </xf>
    <xf numFmtId="4" fontId="22" fillId="0" borderId="7" xfId="883" applyNumberFormat="1" applyFont="1" applyBorder="1" applyAlignment="1">
      <alignment horizontal="left" vertical="top" wrapText="1"/>
    </xf>
    <xf numFmtId="0" fontId="17" fillId="0" borderId="2" xfId="883" applyFont="1" applyFill="1" applyBorder="1" applyAlignment="1">
      <alignment horizontal="center" vertical="top" wrapText="1"/>
    </xf>
    <xf numFmtId="0" fontId="17" fillId="0" borderId="2" xfId="883" applyFont="1" applyFill="1" applyBorder="1" applyAlignment="1">
      <alignment horizontal="center" vertical="center" wrapText="1"/>
    </xf>
    <xf numFmtId="4" fontId="17" fillId="0" borderId="2" xfId="883" applyNumberFormat="1" applyFont="1" applyFill="1" applyBorder="1" applyAlignment="1">
      <alignment horizontal="justify" vertical="center" wrapText="1"/>
    </xf>
    <xf numFmtId="49" fontId="17" fillId="0" borderId="19" xfId="883" applyNumberFormat="1" applyFont="1" applyBorder="1" applyAlignment="1">
      <alignment horizontal="center" vertical="top" wrapText="1"/>
    </xf>
    <xf numFmtId="49" fontId="17" fillId="0" borderId="7" xfId="883" applyNumberFormat="1" applyFont="1" applyBorder="1" applyAlignment="1">
      <alignment horizontal="center" vertical="top" wrapText="1"/>
    </xf>
    <xf numFmtId="0" fontId="22" fillId="3" borderId="6" xfId="883" applyFont="1" applyFill="1" applyBorder="1" applyAlignment="1">
      <alignment horizontal="left" vertical="top" wrapText="1"/>
    </xf>
    <xf numFmtId="0" fontId="22" fillId="3" borderId="19" xfId="883" applyFont="1" applyFill="1" applyBorder="1" applyAlignment="1">
      <alignment horizontal="left" vertical="top" wrapText="1"/>
    </xf>
    <xf numFmtId="0" fontId="22" fillId="3" borderId="7" xfId="883" applyFont="1" applyFill="1" applyBorder="1" applyAlignment="1">
      <alignment horizontal="left" vertical="top" wrapText="1"/>
    </xf>
    <xf numFmtId="4" fontId="17" fillId="0" borderId="6" xfId="883" applyNumberFormat="1" applyFont="1" applyBorder="1" applyAlignment="1">
      <alignment horizontal="center" vertical="center" wrapText="1"/>
    </xf>
    <xf numFmtId="4" fontId="17" fillId="0" borderId="7" xfId="883" applyNumberFormat="1" applyFont="1" applyBorder="1" applyAlignment="1">
      <alignment horizontal="center" vertical="center" wrapText="1"/>
    </xf>
    <xf numFmtId="49" fontId="22" fillId="0" borderId="2" xfId="883" applyNumberFormat="1" applyFont="1" applyBorder="1" applyAlignment="1">
      <alignment horizontal="center" vertical="top" wrapText="1"/>
    </xf>
    <xf numFmtId="0" fontId="22" fillId="0" borderId="2" xfId="883" applyFont="1" applyFill="1" applyBorder="1" applyAlignment="1">
      <alignment horizontal="left" vertical="top" wrapText="1"/>
    </xf>
    <xf numFmtId="0" fontId="80" fillId="0" borderId="6" xfId="1" applyFont="1" applyBorder="1" applyAlignment="1" applyProtection="1">
      <alignment horizontal="justify" vertical="top" wrapText="1"/>
      <protection locked="0"/>
    </xf>
    <xf numFmtId="0" fontId="80" fillId="0" borderId="19" xfId="1" applyFont="1" applyBorder="1" applyAlignment="1" applyProtection="1">
      <alignment horizontal="justify" vertical="top" wrapText="1"/>
      <protection locked="0"/>
    </xf>
    <xf numFmtId="0" fontId="80" fillId="0" borderId="7" xfId="1" applyFont="1" applyBorder="1" applyAlignment="1" applyProtection="1">
      <alignment horizontal="justify" vertical="top" wrapText="1"/>
      <protection locked="0"/>
    </xf>
    <xf numFmtId="4" fontId="22" fillId="0" borderId="2" xfId="883" applyNumberFormat="1" applyFont="1" applyBorder="1" applyAlignment="1">
      <alignment horizontal="justify" vertical="top" wrapText="1"/>
    </xf>
    <xf numFmtId="0" fontId="22" fillId="0" borderId="6" xfId="883" applyFont="1" applyFill="1" applyBorder="1" applyAlignment="1">
      <alignment horizontal="left" vertical="top" wrapText="1"/>
    </xf>
    <xf numFmtId="0" fontId="22" fillId="0" borderId="19" xfId="883" applyFont="1" applyFill="1" applyBorder="1" applyAlignment="1">
      <alignment horizontal="left" vertical="top" wrapText="1"/>
    </xf>
    <xf numFmtId="0" fontId="22" fillId="0" borderId="7" xfId="883" applyFont="1" applyFill="1" applyBorder="1" applyAlignment="1">
      <alignment horizontal="left" vertical="top" wrapText="1"/>
    </xf>
    <xf numFmtId="0" fontId="80" fillId="0" borderId="6" xfId="1" applyFont="1" applyBorder="1" applyAlignment="1" applyProtection="1">
      <alignment horizontal="center" vertical="top" wrapText="1"/>
      <protection locked="0"/>
    </xf>
    <xf numFmtId="0" fontId="80" fillId="0" borderId="7" xfId="1" applyFont="1" applyBorder="1" applyAlignment="1" applyProtection="1">
      <alignment horizontal="center" vertical="top" wrapText="1"/>
      <protection locked="0"/>
    </xf>
    <xf numFmtId="0" fontId="17" fillId="0" borderId="2" xfId="883" applyFont="1" applyBorder="1" applyAlignment="1">
      <alignment horizontal="left" vertical="top" wrapText="1"/>
    </xf>
    <xf numFmtId="4" fontId="17" fillId="0" borderId="2" xfId="883" applyNumberFormat="1" applyFont="1" applyBorder="1" applyAlignment="1">
      <alignment horizontal="center" vertical="center" wrapText="1"/>
    </xf>
    <xf numFmtId="0" fontId="22" fillId="0" borderId="2" xfId="883" applyFont="1" applyBorder="1" applyAlignment="1">
      <alignment horizontal="left" vertical="top" wrapText="1"/>
    </xf>
    <xf numFmtId="4" fontId="22" fillId="0" borderId="2" xfId="883" applyNumberFormat="1" applyFont="1" applyBorder="1" applyAlignment="1">
      <alignment horizontal="center" vertical="center" wrapText="1"/>
    </xf>
    <xf numFmtId="0" fontId="13" fillId="0" borderId="2" xfId="884" applyFont="1" applyBorder="1" applyAlignment="1">
      <alignment horizontal="justify" vertical="top" wrapText="1"/>
    </xf>
    <xf numFmtId="16" fontId="17" fillId="0" borderId="2" xfId="883" applyNumberFormat="1" applyFont="1" applyBorder="1" applyAlignment="1">
      <alignment horizontal="center" vertical="top" wrapText="1"/>
    </xf>
    <xf numFmtId="0" fontId="13" fillId="0" borderId="6" xfId="884" applyFont="1" applyBorder="1" applyAlignment="1">
      <alignment horizontal="justify" vertical="top" wrapText="1"/>
    </xf>
    <xf numFmtId="0" fontId="13" fillId="0" borderId="7" xfId="884" applyFont="1" applyBorder="1" applyAlignment="1">
      <alignment horizontal="justify" vertical="top" wrapText="1"/>
    </xf>
    <xf numFmtId="49" fontId="17" fillId="0" borderId="2" xfId="883" applyNumberFormat="1" applyFont="1" applyBorder="1" applyAlignment="1">
      <alignment horizontal="center" vertical="top" wrapText="1"/>
    </xf>
    <xf numFmtId="0" fontId="13" fillId="0" borderId="6" xfId="1" applyFont="1" applyBorder="1" applyAlignment="1" applyProtection="1">
      <alignment horizontal="justify" vertical="top" wrapText="1"/>
      <protection locked="0"/>
    </xf>
    <xf numFmtId="0" fontId="13" fillId="0" borderId="19" xfId="1" applyFont="1" applyBorder="1" applyAlignment="1" applyProtection="1">
      <alignment horizontal="justify" vertical="top" wrapText="1"/>
      <protection locked="0"/>
    </xf>
    <xf numFmtId="0" fontId="13" fillId="0" borderId="7" xfId="1" applyFont="1" applyBorder="1" applyAlignment="1" applyProtection="1">
      <alignment horizontal="justify" vertical="top" wrapText="1"/>
      <protection locked="0"/>
    </xf>
    <xf numFmtId="0" fontId="80" fillId="0" borderId="2" xfId="1" applyFont="1" applyBorder="1" applyAlignment="1" applyProtection="1">
      <alignment horizontal="justify" vertical="center" wrapText="1"/>
      <protection locked="0"/>
    </xf>
    <xf numFmtId="0" fontId="13" fillId="0" borderId="6" xfId="1" applyFont="1" applyFill="1" applyBorder="1" applyAlignment="1" applyProtection="1">
      <alignment horizontal="center" vertical="top" wrapText="1"/>
      <protection locked="0"/>
    </xf>
    <xf numFmtId="0" fontId="13" fillId="0" borderId="19" xfId="1" applyFont="1" applyFill="1" applyBorder="1" applyAlignment="1" applyProtection="1">
      <alignment horizontal="center" vertical="top" wrapText="1"/>
      <protection locked="0"/>
    </xf>
    <xf numFmtId="0" fontId="13" fillId="0" borderId="7" xfId="1" applyFont="1" applyFill="1" applyBorder="1" applyAlignment="1" applyProtection="1">
      <alignment horizontal="center" vertical="top" wrapText="1"/>
      <protection locked="0"/>
    </xf>
    <xf numFmtId="0" fontId="80" fillId="0" borderId="2" xfId="1" applyFont="1" applyBorder="1" applyAlignment="1" applyProtection="1">
      <alignment horizontal="justify" vertical="top" wrapText="1"/>
      <protection locked="0"/>
    </xf>
    <xf numFmtId="0" fontId="13" fillId="0" borderId="2" xfId="1" applyFont="1" applyBorder="1" applyAlignment="1" applyProtection="1">
      <alignment horizontal="justify" vertical="top" wrapText="1"/>
      <protection locked="0"/>
    </xf>
    <xf numFmtId="0" fontId="13" fillId="3" borderId="2" xfId="884" applyFont="1" applyFill="1" applyBorder="1" applyAlignment="1">
      <alignment horizontal="justify" vertical="top" wrapText="1"/>
    </xf>
    <xf numFmtId="49" fontId="17" fillId="0" borderId="6" xfId="883" applyNumberFormat="1" applyFont="1" applyBorder="1" applyAlignment="1">
      <alignment horizontal="center" vertical="center" wrapText="1"/>
    </xf>
    <xf numFmtId="49" fontId="17" fillId="0" borderId="19" xfId="883" applyNumberFormat="1" applyFont="1" applyBorder="1" applyAlignment="1">
      <alignment horizontal="center" vertical="center" wrapText="1"/>
    </xf>
    <xf numFmtId="49" fontId="17" fillId="0" borderId="7" xfId="883" applyNumberFormat="1" applyFont="1" applyBorder="1" applyAlignment="1">
      <alignment horizontal="center" vertical="center" wrapText="1"/>
    </xf>
    <xf numFmtId="0" fontId="17" fillId="0" borderId="6" xfId="883" applyFont="1" applyBorder="1" applyAlignment="1">
      <alignment horizontal="left" vertical="top" wrapText="1"/>
    </xf>
    <xf numFmtId="0" fontId="17" fillId="0" borderId="19" xfId="883" applyFont="1" applyBorder="1" applyAlignment="1">
      <alignment horizontal="left" vertical="top" wrapText="1"/>
    </xf>
    <xf numFmtId="0" fontId="17" fillId="0" borderId="7" xfId="883" applyFont="1" applyBorder="1" applyAlignment="1">
      <alignment horizontal="left" vertical="top" wrapText="1"/>
    </xf>
    <xf numFmtId="4" fontId="22" fillId="0" borderId="6" xfId="883" applyNumberFormat="1" applyFont="1" applyBorder="1" applyAlignment="1">
      <alignment horizontal="center" vertical="center" wrapText="1"/>
    </xf>
    <xf numFmtId="4" fontId="22" fillId="0" borderId="7" xfId="883" applyNumberFormat="1" applyFont="1" applyBorder="1" applyAlignment="1">
      <alignment horizontal="center" vertical="center" wrapText="1"/>
    </xf>
    <xf numFmtId="49" fontId="22" fillId="0" borderId="6" xfId="883" applyNumberFormat="1" applyFont="1" applyBorder="1" applyAlignment="1">
      <alignment horizontal="center" vertical="center" wrapText="1"/>
    </xf>
    <xf numFmtId="49" fontId="22" fillId="0" borderId="19" xfId="883" applyNumberFormat="1" applyFont="1" applyBorder="1" applyAlignment="1">
      <alignment horizontal="center" vertical="center" wrapText="1"/>
    </xf>
    <xf numFmtId="49" fontId="22" fillId="0" borderId="7" xfId="883" applyNumberFormat="1" applyFont="1" applyBorder="1" applyAlignment="1">
      <alignment horizontal="center" vertical="center" wrapText="1"/>
    </xf>
    <xf numFmtId="0" fontId="17" fillId="0" borderId="0" xfId="883" applyFont="1" applyAlignment="1">
      <alignment horizontal="center" vertical="center"/>
    </xf>
    <xf numFmtId="0" fontId="14" fillId="0" borderId="0" xfId="884" applyFont="1" applyAlignment="1">
      <alignment horizontal="center" vertical="center"/>
    </xf>
    <xf numFmtId="0" fontId="14" fillId="0" borderId="1" xfId="884" applyFont="1" applyBorder="1" applyAlignment="1">
      <alignment horizontal="center" vertical="center"/>
    </xf>
    <xf numFmtId="0" fontId="97" fillId="0" borderId="6" xfId="925" applyFont="1" applyFill="1" applyBorder="1" applyAlignment="1">
      <alignment horizontal="justify" vertical="top" wrapText="1"/>
    </xf>
    <xf numFmtId="0" fontId="97" fillId="0" borderId="7" xfId="925" applyFont="1" applyFill="1" applyBorder="1" applyAlignment="1">
      <alignment horizontal="justify" vertical="top" wrapText="1"/>
    </xf>
    <xf numFmtId="0" fontId="17" fillId="0" borderId="2" xfId="1" applyFont="1" applyBorder="1" applyAlignment="1">
      <alignment horizontal="center" vertical="center"/>
    </xf>
    <xf numFmtId="0" fontId="17" fillId="0" borderId="2" xfId="925" applyFont="1" applyFill="1" applyBorder="1" applyAlignment="1">
      <alignment horizontal="center" vertical="center" wrapText="1"/>
    </xf>
    <xf numFmtId="0" fontId="17" fillId="0" borderId="0" xfId="1" applyFont="1" applyAlignment="1">
      <alignment horizontal="center" vertical="center" wrapText="1"/>
    </xf>
    <xf numFmtId="0" fontId="97" fillId="0" borderId="6" xfId="925" applyFont="1" applyFill="1" applyBorder="1" applyAlignment="1">
      <alignment horizontal="center" vertical="center" wrapText="1"/>
    </xf>
    <xf numFmtId="0" fontId="97" fillId="0" borderId="7" xfId="925" applyFont="1" applyFill="1" applyBorder="1" applyAlignment="1">
      <alignment horizontal="center" vertical="center" wrapText="1"/>
    </xf>
    <xf numFmtId="0" fontId="97" fillId="0" borderId="6" xfId="925" applyFont="1" applyFill="1" applyBorder="1" applyAlignment="1">
      <alignment horizontal="left" vertical="center" wrapText="1"/>
    </xf>
    <xf numFmtId="0" fontId="97" fillId="0" borderId="7" xfId="925" applyFont="1" applyFill="1" applyBorder="1" applyAlignment="1">
      <alignment horizontal="left" vertical="center" wrapText="1"/>
    </xf>
    <xf numFmtId="49" fontId="81" fillId="3" borderId="2" xfId="821" applyNumberFormat="1" applyFont="1" applyFill="1" applyBorder="1" applyAlignment="1">
      <alignment horizontal="center" vertical="top" wrapText="1"/>
    </xf>
    <xf numFmtId="0" fontId="81" fillId="3" borderId="2" xfId="821" applyFont="1" applyFill="1" applyBorder="1" applyAlignment="1">
      <alignment horizontal="left" vertical="center" wrapText="1"/>
    </xf>
    <xf numFmtId="1" fontId="17" fillId="0" borderId="0" xfId="904" applyNumberFormat="1" applyFont="1" applyFill="1" applyAlignment="1">
      <alignment horizontal="center" vertical="center" wrapText="1"/>
    </xf>
    <xf numFmtId="0" fontId="17" fillId="0" borderId="0" xfId="904" applyFont="1" applyFill="1" applyAlignment="1">
      <alignment horizontal="center" vertical="center" wrapText="1"/>
    </xf>
    <xf numFmtId="0" fontId="81" fillId="3" borderId="2" xfId="821" applyFont="1" applyFill="1" applyBorder="1" applyAlignment="1">
      <alignment horizontal="center" vertical="center" wrapText="1"/>
    </xf>
    <xf numFmtId="0" fontId="80" fillId="3" borderId="2" xfId="821" applyFont="1" applyFill="1" applyBorder="1" applyAlignment="1">
      <alignment horizontal="center" vertical="center" wrapText="1"/>
    </xf>
    <xf numFmtId="166" fontId="80" fillId="3" borderId="2" xfId="821" applyNumberFormat="1" applyFont="1" applyFill="1" applyBorder="1" applyAlignment="1">
      <alignment horizontal="justify" vertical="top" wrapText="1"/>
    </xf>
    <xf numFmtId="167" fontId="80" fillId="3" borderId="2" xfId="821" applyNumberFormat="1" applyFont="1" applyFill="1" applyBorder="1" applyAlignment="1">
      <alignment horizontal="justify" vertical="top" wrapText="1"/>
    </xf>
    <xf numFmtId="49" fontId="83" fillId="3" borderId="2" xfId="821" applyNumberFormat="1" applyFont="1" applyFill="1" applyBorder="1" applyAlignment="1">
      <alignment horizontal="center" vertical="center" wrapText="1"/>
    </xf>
    <xf numFmtId="49" fontId="80" fillId="3" borderId="2" xfId="821" applyNumberFormat="1" applyFont="1" applyFill="1" applyBorder="1" applyAlignment="1">
      <alignment horizontal="center" vertical="center" wrapText="1"/>
    </xf>
    <xf numFmtId="0" fontId="80" fillId="3" borderId="2" xfId="821" applyFont="1" applyFill="1" applyBorder="1" applyAlignment="1">
      <alignment horizontal="left" vertical="center" wrapText="1"/>
    </xf>
    <xf numFmtId="0" fontId="80" fillId="3" borderId="2" xfId="821" applyFont="1" applyFill="1" applyBorder="1" applyAlignment="1">
      <alignment horizontal="justify" vertical="top" wrapText="1"/>
    </xf>
    <xf numFmtId="166" fontId="13" fillId="3" borderId="2" xfId="1" applyNumberFormat="1" applyFont="1" applyFill="1" applyBorder="1" applyAlignment="1">
      <alignment horizontal="center" vertical="center" wrapText="1"/>
    </xf>
    <xf numFmtId="0" fontId="14" fillId="3" borderId="2" xfId="1" applyFont="1" applyFill="1" applyBorder="1" applyAlignment="1">
      <alignment horizontal="left" vertical="center" wrapText="1"/>
    </xf>
    <xf numFmtId="0" fontId="14" fillId="3" borderId="2" xfId="1" applyFont="1" applyFill="1" applyBorder="1" applyAlignment="1">
      <alignment horizontal="center" vertical="center"/>
    </xf>
    <xf numFmtId="0" fontId="84" fillId="3" borderId="2" xfId="1" applyFont="1" applyFill="1" applyBorder="1" applyAlignment="1">
      <alignment horizontal="center" vertical="center" wrapText="1"/>
    </xf>
    <xf numFmtId="0" fontId="13" fillId="3" borderId="2" xfId="1" applyFont="1" applyFill="1" applyBorder="1" applyAlignment="1">
      <alignment horizontal="justify" vertical="top" wrapText="1"/>
    </xf>
    <xf numFmtId="0" fontId="84" fillId="3" borderId="2" xfId="1" applyFont="1" applyFill="1" applyBorder="1" applyAlignment="1">
      <alignment horizontal="center" vertical="center"/>
    </xf>
    <xf numFmtId="0" fontId="84" fillId="3" borderId="2" xfId="1" applyFont="1" applyFill="1" applyBorder="1" applyAlignment="1">
      <alignment horizontal="left" vertical="center" wrapText="1"/>
    </xf>
    <xf numFmtId="0" fontId="22" fillId="0" borderId="2" xfId="1" applyFont="1" applyFill="1" applyBorder="1" applyAlignment="1">
      <alignment vertical="center" wrapText="1"/>
    </xf>
    <xf numFmtId="0" fontId="22" fillId="0" borderId="2" xfId="1" applyFont="1" applyBorder="1" applyAlignment="1">
      <alignment horizontal="left" vertical="center"/>
    </xf>
    <xf numFmtId="0" fontId="85" fillId="3" borderId="0" xfId="1226" applyFont="1" applyFill="1" applyBorder="1" applyAlignment="1">
      <alignment horizontal="center" vertical="center" wrapText="1"/>
    </xf>
    <xf numFmtId="0" fontId="85" fillId="3" borderId="0" xfId="1226" applyFont="1" applyFill="1" applyBorder="1" applyAlignment="1">
      <alignment horizontal="center" vertical="center"/>
    </xf>
    <xf numFmtId="0" fontId="86" fillId="0" borderId="2" xfId="1226" applyFont="1" applyFill="1" applyBorder="1" applyAlignment="1">
      <alignment horizontal="left" vertical="center"/>
    </xf>
    <xf numFmtId="0" fontId="86" fillId="3" borderId="2" xfId="1226" applyFont="1" applyFill="1" applyBorder="1" applyAlignment="1">
      <alignment horizontal="justify" vertical="top" wrapText="1"/>
    </xf>
    <xf numFmtId="0" fontId="12" fillId="0" borderId="2" xfId="1" applyBorder="1" applyAlignment="1">
      <alignment horizontal="justify" vertical="top" wrapText="1"/>
    </xf>
    <xf numFmtId="166" fontId="22" fillId="0" borderId="2" xfId="1" applyNumberFormat="1" applyFont="1" applyBorder="1" applyAlignment="1">
      <alignment horizontal="center" vertical="center" wrapText="1"/>
    </xf>
    <xf numFmtId="49" fontId="17" fillId="0" borderId="2" xfId="1" applyNumberFormat="1" applyFont="1" applyBorder="1" applyAlignment="1">
      <alignment horizontal="center" vertical="center" wrapText="1"/>
    </xf>
    <xf numFmtId="49" fontId="17" fillId="0" borderId="2" xfId="1" applyNumberFormat="1" applyFont="1" applyBorder="1" applyAlignment="1">
      <alignment horizontal="center" vertical="top" wrapText="1"/>
    </xf>
    <xf numFmtId="0" fontId="17" fillId="0" borderId="2" xfId="1" applyFont="1" applyBorder="1" applyAlignment="1">
      <alignment horizontal="left" vertical="top" wrapText="1"/>
    </xf>
    <xf numFmtId="2" fontId="13" fillId="0" borderId="2" xfId="1" applyNumberFormat="1" applyFont="1" applyBorder="1" applyAlignment="1">
      <alignment horizontal="left" vertical="top" wrapText="1"/>
    </xf>
    <xf numFmtId="4" fontId="22" fillId="0" borderId="2" xfId="1" applyNumberFormat="1" applyFont="1" applyBorder="1" applyAlignment="1">
      <alignment horizontal="center" vertical="center" wrapText="1"/>
    </xf>
    <xf numFmtId="2" fontId="14" fillId="0" borderId="2" xfId="1" applyNumberFormat="1" applyFont="1" applyBorder="1" applyAlignment="1">
      <alignment horizontal="center" vertical="center" wrapText="1"/>
    </xf>
    <xf numFmtId="49" fontId="13" fillId="0" borderId="2" xfId="1" applyNumberFormat="1" applyFont="1" applyBorder="1" applyAlignment="1">
      <alignment horizontal="center" vertical="top" wrapText="1"/>
    </xf>
    <xf numFmtId="0" fontId="12" fillId="0" borderId="2" xfId="1" applyBorder="1" applyAlignment="1">
      <alignment horizontal="center" vertical="top" wrapText="1"/>
    </xf>
    <xf numFmtId="4" fontId="22" fillId="0" borderId="2" xfId="1" applyNumberFormat="1" applyFont="1" applyBorder="1" applyAlignment="1" applyProtection="1">
      <alignment horizontal="left" vertical="top" wrapText="1"/>
      <protection locked="0"/>
    </xf>
    <xf numFmtId="0" fontId="12" fillId="0" borderId="2" xfId="1" applyBorder="1" applyAlignment="1">
      <alignment horizontal="left" vertical="top" wrapText="1"/>
    </xf>
    <xf numFmtId="166" fontId="22" fillId="0" borderId="2" xfId="1" applyNumberFormat="1" applyFont="1" applyBorder="1" applyAlignment="1">
      <alignment horizontal="justify" vertical="center" wrapText="1"/>
    </xf>
    <xf numFmtId="0" fontId="12" fillId="0" borderId="2" xfId="1" applyBorder="1" applyAlignment="1">
      <alignment horizontal="justify" vertical="center" wrapText="1"/>
    </xf>
    <xf numFmtId="166" fontId="102" fillId="0" borderId="2" xfId="1" applyNumberFormat="1" applyFont="1" applyBorder="1" applyAlignment="1">
      <alignment horizontal="center" vertical="top" wrapText="1"/>
    </xf>
    <xf numFmtId="49" fontId="82" fillId="0" borderId="2" xfId="1" applyNumberFormat="1" applyFont="1" applyBorder="1" applyAlignment="1" applyProtection="1">
      <alignment horizontal="center" vertical="top" wrapText="1"/>
      <protection locked="0"/>
    </xf>
    <xf numFmtId="166" fontId="17" fillId="0" borderId="2" xfId="1" applyNumberFormat="1" applyFont="1" applyBorder="1" applyAlignment="1">
      <alignment horizontal="center" vertical="center" wrapText="1"/>
    </xf>
    <xf numFmtId="0" fontId="14" fillId="0" borderId="0" xfId="1" applyFont="1" applyAlignment="1">
      <alignment horizontal="center" wrapText="1"/>
    </xf>
    <xf numFmtId="0" fontId="14" fillId="0" borderId="1" xfId="1" applyFont="1" applyBorder="1" applyAlignment="1">
      <alignment horizontal="center" vertical="center" wrapText="1"/>
    </xf>
    <xf numFmtId="49" fontId="83" fillId="0" borderId="2" xfId="1" applyNumberFormat="1" applyFont="1" applyBorder="1" applyAlignment="1" applyProtection="1">
      <alignment horizontal="center" vertical="top" wrapText="1"/>
      <protection locked="0"/>
    </xf>
    <xf numFmtId="0" fontId="83" fillId="0" borderId="2" xfId="1" applyFont="1" applyBorder="1" applyAlignment="1" applyProtection="1">
      <alignment horizontal="left" vertical="top" wrapText="1"/>
      <protection locked="0"/>
    </xf>
    <xf numFmtId="0" fontId="16" fillId="0" borderId="2" xfId="1" applyFont="1" applyBorder="1" applyAlignment="1">
      <alignment horizontal="center" vertical="center"/>
    </xf>
    <xf numFmtId="0" fontId="22" fillId="0" borderId="2" xfId="1" applyFont="1" applyBorder="1" applyAlignment="1">
      <alignment horizontal="center" vertical="center"/>
    </xf>
    <xf numFmtId="0" fontId="22" fillId="0" borderId="2" xfId="1" applyFont="1" applyBorder="1" applyAlignment="1">
      <alignment horizontal="left" vertical="center" wrapText="1"/>
    </xf>
    <xf numFmtId="0" fontId="16" fillId="0" borderId="2" xfId="1" applyFont="1" applyBorder="1" applyAlignment="1">
      <alignment horizontal="left" vertical="center" wrapText="1"/>
    </xf>
    <xf numFmtId="0" fontId="94" fillId="0" borderId="3" xfId="1" applyFont="1" applyBorder="1" applyAlignment="1">
      <alignment horizontal="center" vertical="center"/>
    </xf>
    <xf numFmtId="0" fontId="22" fillId="0" borderId="0" xfId="1" applyFont="1" applyAlignment="1">
      <alignment horizontal="right" wrapText="1"/>
    </xf>
    <xf numFmtId="0" fontId="16" fillId="0" borderId="0" xfId="1" applyFont="1" applyAlignment="1">
      <alignment horizontal="right"/>
    </xf>
    <xf numFmtId="0" fontId="17" fillId="0" borderId="0" xfId="1" applyFont="1" applyBorder="1" applyAlignment="1">
      <alignment horizontal="center"/>
    </xf>
    <xf numFmtId="0" fontId="17" fillId="0" borderId="3" xfId="1" applyFont="1" applyBorder="1" applyAlignment="1">
      <alignment horizontal="center" vertical="center" wrapText="1"/>
    </xf>
    <xf numFmtId="167" fontId="86" fillId="3" borderId="2" xfId="1" applyNumberFormat="1" applyFont="1" applyFill="1" applyBorder="1" applyAlignment="1">
      <alignment horizontal="justify" vertical="center" wrapText="1"/>
    </xf>
    <xf numFmtId="1" fontId="17" fillId="3" borderId="0" xfId="1" applyNumberFormat="1" applyFont="1" applyFill="1" applyBorder="1" applyAlignment="1">
      <alignment horizontal="center" vertical="center" wrapText="1"/>
    </xf>
    <xf numFmtId="0" fontId="85" fillId="3" borderId="0" xfId="1" applyFont="1" applyFill="1" applyAlignment="1">
      <alignment horizontal="center" vertical="center" wrapText="1"/>
    </xf>
    <xf numFmtId="0" fontId="17" fillId="3" borderId="0" xfId="904" applyFont="1" applyFill="1" applyAlignment="1">
      <alignment horizontal="center" vertical="center" wrapText="1"/>
    </xf>
    <xf numFmtId="0" fontId="85" fillId="3" borderId="2" xfId="1" applyFont="1" applyFill="1" applyBorder="1" applyAlignment="1">
      <alignment horizontal="center" vertical="center" wrapText="1"/>
    </xf>
    <xf numFmtId="167" fontId="85" fillId="3" borderId="2" xfId="1" applyNumberFormat="1" applyFont="1" applyFill="1" applyBorder="1" applyAlignment="1">
      <alignment horizontal="center" vertical="center" wrapText="1"/>
    </xf>
    <xf numFmtId="167" fontId="85" fillId="3" borderId="2" xfId="1" applyNumberFormat="1" applyFont="1" applyFill="1" applyBorder="1" applyAlignment="1">
      <alignment vertical="center" wrapText="1"/>
    </xf>
    <xf numFmtId="167" fontId="86" fillId="3" borderId="2" xfId="1" applyNumberFormat="1" applyFont="1" applyFill="1" applyBorder="1" applyAlignment="1">
      <alignment horizontal="center" vertical="center" wrapText="1"/>
    </xf>
    <xf numFmtId="167" fontId="86" fillId="3" borderId="2" xfId="1" applyNumberFormat="1" applyFont="1" applyFill="1" applyBorder="1" applyAlignment="1">
      <alignment horizontal="center" vertical="center"/>
    </xf>
    <xf numFmtId="167" fontId="86" fillId="3" borderId="2" xfId="1" applyNumberFormat="1" applyFont="1" applyFill="1" applyBorder="1" applyAlignment="1">
      <alignment vertical="center" wrapText="1"/>
    </xf>
    <xf numFmtId="0" fontId="85" fillId="3" borderId="2" xfId="1" applyFont="1" applyFill="1" applyBorder="1" applyAlignment="1">
      <alignment horizontal="center"/>
    </xf>
    <xf numFmtId="167" fontId="85" fillId="3" borderId="2" xfId="1" applyNumberFormat="1" applyFont="1" applyFill="1" applyBorder="1" applyAlignment="1">
      <alignment horizontal="left" vertical="center"/>
    </xf>
    <xf numFmtId="167" fontId="85" fillId="3" borderId="2" xfId="1" applyNumberFormat="1" applyFont="1" applyFill="1" applyBorder="1" applyAlignment="1">
      <alignment horizontal="left" vertical="center" wrapText="1"/>
    </xf>
    <xf numFmtId="0" fontId="83" fillId="3" borderId="3" xfId="1043" applyFont="1" applyFill="1" applyBorder="1" applyAlignment="1">
      <alignment horizontal="left" vertical="center" wrapText="1"/>
    </xf>
    <xf numFmtId="0" fontId="83" fillId="3" borderId="4" xfId="1043" applyFont="1" applyFill="1" applyBorder="1" applyAlignment="1">
      <alignment horizontal="left" vertical="center" wrapText="1"/>
    </xf>
    <xf numFmtId="0" fontId="83" fillId="3" borderId="5" xfId="1043" applyFont="1" applyFill="1" applyBorder="1" applyAlignment="1">
      <alignment horizontal="left" vertical="center" wrapText="1"/>
    </xf>
    <xf numFmtId="0" fontId="85" fillId="3" borderId="3" xfId="1" applyFont="1" applyFill="1" applyBorder="1" applyAlignment="1">
      <alignment horizontal="left" vertical="center" wrapText="1"/>
    </xf>
    <xf numFmtId="0" fontId="85" fillId="3" borderId="4" xfId="1" applyFont="1" applyFill="1" applyBorder="1" applyAlignment="1">
      <alignment horizontal="left" vertical="center" wrapText="1"/>
    </xf>
    <xf numFmtId="0" fontId="85" fillId="3" borderId="5" xfId="1" applyFont="1" applyFill="1" applyBorder="1" applyAlignment="1">
      <alignment horizontal="left" vertical="center" wrapText="1"/>
    </xf>
    <xf numFmtId="0" fontId="83" fillId="3" borderId="0" xfId="1" applyFont="1" applyFill="1" applyAlignment="1">
      <alignment horizontal="center" vertical="center" shrinkToFit="1"/>
    </xf>
    <xf numFmtId="0" fontId="17" fillId="3" borderId="0" xfId="1043" applyFont="1" applyFill="1" applyBorder="1" applyAlignment="1">
      <alignment horizontal="center" vertical="center" wrapText="1"/>
    </xf>
    <xf numFmtId="0" fontId="17" fillId="3" borderId="0" xfId="1043" applyFont="1" applyFill="1" applyBorder="1" applyAlignment="1">
      <alignment horizontal="center" vertical="center"/>
    </xf>
    <xf numFmtId="0" fontId="86" fillId="3" borderId="2" xfId="1" applyFont="1" applyFill="1" applyBorder="1" applyAlignment="1">
      <alignment horizontal="center" vertical="center" wrapText="1"/>
    </xf>
    <xf numFmtId="0" fontId="85" fillId="3" borderId="3" xfId="1228" applyFont="1" applyFill="1" applyBorder="1" applyAlignment="1">
      <alignment horizontal="center" vertical="center" wrapText="1"/>
    </xf>
    <xf numFmtId="0" fontId="85" fillId="3" borderId="4" xfId="1228" applyFont="1" applyFill="1" applyBorder="1" applyAlignment="1">
      <alignment horizontal="center" vertical="center" wrapText="1"/>
    </xf>
    <xf numFmtId="0" fontId="85" fillId="3" borderId="5" xfId="1228" applyFont="1" applyFill="1" applyBorder="1" applyAlignment="1">
      <alignment horizontal="center" vertical="center" wrapText="1"/>
    </xf>
    <xf numFmtId="0" fontId="85" fillId="3" borderId="0" xfId="1228" applyFont="1" applyFill="1" applyAlignment="1">
      <alignment horizontal="center" vertical="center" wrapText="1"/>
    </xf>
    <xf numFmtId="0" fontId="85" fillId="3" borderId="0" xfId="1228" applyFont="1" applyFill="1" applyBorder="1" applyAlignment="1">
      <alignment horizontal="center" vertical="center"/>
    </xf>
    <xf numFmtId="0" fontId="86" fillId="3" borderId="6" xfId="1" applyFont="1" applyFill="1" applyBorder="1" applyAlignment="1">
      <alignment horizontal="center" vertical="center"/>
    </xf>
    <xf numFmtId="0" fontId="86" fillId="3" borderId="7" xfId="1" applyFont="1" applyFill="1" applyBorder="1" applyAlignment="1">
      <alignment horizontal="center" vertical="center"/>
    </xf>
    <xf numFmtId="0" fontId="86" fillId="3" borderId="6" xfId="1" applyFont="1" applyFill="1" applyBorder="1" applyAlignment="1">
      <alignment horizontal="left" vertical="center" wrapText="1"/>
    </xf>
    <xf numFmtId="0" fontId="86" fillId="3" borderId="7" xfId="1" applyFont="1" applyFill="1" applyBorder="1" applyAlignment="1">
      <alignment horizontal="left" vertical="center" wrapText="1"/>
    </xf>
    <xf numFmtId="167" fontId="86" fillId="0" borderId="6" xfId="1228" applyNumberFormat="1" applyFont="1" applyBorder="1" applyAlignment="1">
      <alignment horizontal="center" vertical="center"/>
    </xf>
    <xf numFmtId="167" fontId="86" fillId="0" borderId="7" xfId="1228" applyNumberFormat="1" applyFont="1" applyBorder="1" applyAlignment="1">
      <alignment horizontal="center" vertical="center"/>
    </xf>
    <xf numFmtId="167" fontId="86" fillId="3" borderId="6" xfId="1" applyNumberFormat="1" applyFont="1" applyFill="1" applyBorder="1" applyAlignment="1">
      <alignment horizontal="center" vertical="center" wrapText="1"/>
    </xf>
    <xf numFmtId="167" fontId="86" fillId="3" borderId="7" xfId="1" applyNumberFormat="1" applyFont="1" applyFill="1" applyBorder="1" applyAlignment="1">
      <alignment horizontal="center" vertical="center" wrapText="1"/>
    </xf>
    <xf numFmtId="166" fontId="86" fillId="3" borderId="6" xfId="1" applyNumberFormat="1" applyFont="1" applyFill="1" applyBorder="1" applyAlignment="1">
      <alignment horizontal="justify" vertical="top" wrapText="1"/>
    </xf>
    <xf numFmtId="166" fontId="86" fillId="3" borderId="7" xfId="1" applyNumberFormat="1" applyFont="1" applyFill="1" applyBorder="1" applyAlignment="1">
      <alignment horizontal="justify" vertical="top" wrapText="1"/>
    </xf>
    <xf numFmtId="166" fontId="86" fillId="3" borderId="6" xfId="1" applyNumberFormat="1" applyFont="1" applyFill="1" applyBorder="1" applyAlignment="1">
      <alignment horizontal="center" vertical="center" wrapText="1"/>
    </xf>
    <xf numFmtId="166" fontId="86" fillId="3" borderId="7" xfId="1" applyNumberFormat="1" applyFont="1" applyFill="1" applyBorder="1" applyAlignment="1">
      <alignment horizontal="center" vertical="center" wrapText="1"/>
    </xf>
    <xf numFmtId="166" fontId="86" fillId="3" borderId="6" xfId="1" applyNumberFormat="1" applyFont="1" applyFill="1" applyBorder="1" applyAlignment="1">
      <alignment horizontal="center" vertical="top" wrapText="1"/>
    </xf>
    <xf numFmtId="166" fontId="86" fillId="3" borderId="7" xfId="1" applyNumberFormat="1" applyFont="1" applyFill="1" applyBorder="1" applyAlignment="1">
      <alignment horizontal="center" vertical="top" wrapText="1"/>
    </xf>
    <xf numFmtId="0" fontId="85" fillId="3" borderId="2" xfId="1" applyFont="1" applyFill="1" applyBorder="1" applyAlignment="1">
      <alignment horizontal="left" vertical="center" wrapText="1"/>
    </xf>
    <xf numFmtId="0" fontId="17" fillId="3" borderId="0" xfId="1043" applyFont="1" applyFill="1" applyBorder="1" applyAlignment="1">
      <alignment horizontal="center"/>
    </xf>
    <xf numFmtId="1" fontId="91" fillId="3" borderId="2" xfId="1042" applyNumberFormat="1" applyFont="1" applyFill="1" applyBorder="1" applyAlignment="1">
      <alignment horizontal="left" vertical="center" wrapText="1"/>
    </xf>
    <xf numFmtId="0" fontId="85" fillId="0" borderId="2" xfId="1221" applyFont="1" applyFill="1" applyBorder="1" applyAlignment="1">
      <alignment horizontal="center" vertical="center" wrapText="1"/>
    </xf>
    <xf numFmtId="0" fontId="85" fillId="0" borderId="2" xfId="1221" applyFont="1" applyFill="1" applyBorder="1" applyAlignment="1">
      <alignment horizontal="center" vertical="center"/>
    </xf>
    <xf numFmtId="49" fontId="85" fillId="0" borderId="2" xfId="1221" applyNumberFormat="1" applyFont="1" applyFill="1" applyBorder="1" applyAlignment="1">
      <alignment horizontal="center"/>
    </xf>
    <xf numFmtId="167" fontId="86" fillId="0" borderId="2" xfId="1221" applyNumberFormat="1" applyFont="1" applyFill="1" applyBorder="1" applyAlignment="1">
      <alignment horizontal="justify" vertical="top"/>
    </xf>
    <xf numFmtId="167" fontId="85" fillId="0" borderId="2" xfId="1221" applyNumberFormat="1" applyFont="1" applyFill="1" applyBorder="1" applyAlignment="1">
      <alignment horizontal="center" vertical="top" wrapText="1"/>
    </xf>
    <xf numFmtId="167" fontId="86" fillId="0" borderId="2" xfId="1221" applyNumberFormat="1" applyFont="1" applyFill="1" applyBorder="1" applyAlignment="1">
      <alignment horizontal="center" vertical="center"/>
    </xf>
    <xf numFmtId="49" fontId="85" fillId="0" borderId="2" xfId="1221" applyNumberFormat="1" applyFont="1" applyFill="1" applyBorder="1" applyAlignment="1">
      <alignment horizontal="center" vertical="center" wrapText="1"/>
    </xf>
    <xf numFmtId="49" fontId="85" fillId="0" borderId="2" xfId="1221" applyNumberFormat="1" applyFont="1" applyFill="1" applyBorder="1" applyAlignment="1">
      <alignment horizontal="center" vertical="center"/>
    </xf>
    <xf numFmtId="167" fontId="86" fillId="0" borderId="2" xfId="1221" applyNumberFormat="1" applyFont="1" applyFill="1" applyBorder="1" applyAlignment="1">
      <alignment horizontal="center" vertical="top"/>
    </xf>
    <xf numFmtId="167" fontId="22" fillId="0" borderId="2" xfId="1" applyNumberFormat="1" applyFont="1" applyFill="1" applyBorder="1" applyAlignment="1">
      <alignment horizontal="center" vertical="top" wrapText="1"/>
    </xf>
    <xf numFmtId="167" fontId="86" fillId="0" borderId="2" xfId="1221" applyNumberFormat="1" applyFont="1" applyFill="1" applyBorder="1" applyAlignment="1">
      <alignment horizontal="center" vertical="top" wrapText="1"/>
    </xf>
    <xf numFmtId="167" fontId="86" fillId="0" borderId="2" xfId="1221" applyNumberFormat="1" applyFont="1" applyFill="1" applyBorder="1" applyAlignment="1">
      <alignment horizontal="justify" vertical="top" wrapText="1"/>
    </xf>
    <xf numFmtId="49" fontId="85" fillId="0" borderId="2" xfId="1221" applyNumberFormat="1" applyFont="1" applyFill="1" applyBorder="1" applyAlignment="1">
      <alignment horizontal="center" vertical="top"/>
    </xf>
    <xf numFmtId="49" fontId="86" fillId="0" borderId="2" xfId="1221" applyNumberFormat="1" applyFont="1" applyFill="1" applyBorder="1" applyAlignment="1">
      <alignment horizontal="center" vertical="top"/>
    </xf>
    <xf numFmtId="0" fontId="86" fillId="0" borderId="2" xfId="1221" applyFont="1" applyFill="1" applyBorder="1" applyAlignment="1">
      <alignment horizontal="left" vertical="top" wrapText="1"/>
    </xf>
    <xf numFmtId="167" fontId="86" fillId="0" borderId="2" xfId="1221" applyNumberFormat="1" applyFont="1" applyFill="1" applyBorder="1" applyAlignment="1">
      <alignment horizontal="left" vertical="top" wrapText="1"/>
    </xf>
    <xf numFmtId="167" fontId="22" fillId="0" borderId="2" xfId="1" applyNumberFormat="1" applyFont="1" applyFill="1" applyBorder="1" applyAlignment="1">
      <alignment horizontal="justify" vertical="top" wrapText="1"/>
    </xf>
    <xf numFmtId="49" fontId="17" fillId="0" borderId="2" xfId="1" applyNumberFormat="1" applyFont="1" applyFill="1" applyBorder="1" applyAlignment="1">
      <alignment horizontal="center" vertical="top"/>
    </xf>
    <xf numFmtId="0" fontId="17" fillId="0" borderId="2" xfId="1" applyFont="1" applyFill="1" applyBorder="1" applyAlignment="1">
      <alignment horizontal="left" vertical="top" wrapText="1"/>
    </xf>
    <xf numFmtId="0" fontId="86" fillId="0" borderId="2" xfId="1221" applyFont="1" applyFill="1" applyBorder="1" applyAlignment="1">
      <alignment horizontal="center" vertical="top" wrapText="1"/>
    </xf>
    <xf numFmtId="167" fontId="22" fillId="0" borderId="2" xfId="1221" applyNumberFormat="1" applyFont="1" applyFill="1" applyBorder="1" applyAlignment="1">
      <alignment horizontal="justify" vertical="top" wrapText="1"/>
    </xf>
    <xf numFmtId="167" fontId="13" fillId="0" borderId="2" xfId="1" applyNumberFormat="1" applyFont="1" applyFill="1" applyBorder="1" applyAlignment="1">
      <alignment horizontal="center" vertical="top"/>
    </xf>
    <xf numFmtId="167" fontId="13" fillId="0" borderId="2" xfId="1" applyNumberFormat="1" applyFont="1" applyFill="1" applyBorder="1" applyAlignment="1">
      <alignment horizontal="justify" vertical="top" wrapText="1"/>
    </xf>
    <xf numFmtId="167" fontId="13" fillId="0" borderId="2" xfId="1" applyNumberFormat="1" applyFont="1" applyFill="1" applyBorder="1" applyAlignment="1">
      <alignment horizontal="justify" vertical="top"/>
    </xf>
    <xf numFmtId="0" fontId="14" fillId="0" borderId="0" xfId="1" applyFont="1" applyFill="1" applyAlignment="1">
      <alignment horizontal="center" vertical="center" wrapText="1"/>
    </xf>
    <xf numFmtId="0" fontId="83" fillId="0" borderId="2" xfId="1222" applyFont="1" applyFill="1" applyBorder="1" applyAlignment="1">
      <alignment horizontal="center" vertical="center"/>
    </xf>
    <xf numFmtId="0" fontId="83" fillId="0" borderId="2" xfId="1222" applyFont="1" applyFill="1" applyBorder="1" applyAlignment="1">
      <alignment horizontal="center" vertical="center" wrapText="1"/>
    </xf>
    <xf numFmtId="0" fontId="83" fillId="0" borderId="0" xfId="1222" applyFont="1" applyFill="1" applyAlignment="1">
      <alignment horizontal="center" vertical="center"/>
    </xf>
    <xf numFmtId="166" fontId="17" fillId="0" borderId="6" xfId="1" applyNumberFormat="1" applyFont="1" applyFill="1" applyBorder="1" applyAlignment="1">
      <alignment horizontal="center" vertical="center" wrapText="1"/>
    </xf>
    <xf numFmtId="166" fontId="17" fillId="0" borderId="7" xfId="1" applyNumberFormat="1" applyFont="1" applyFill="1" applyBorder="1" applyAlignment="1">
      <alignment horizontal="center" vertical="center" wrapText="1"/>
    </xf>
    <xf numFmtId="166" fontId="17" fillId="0" borderId="6" xfId="1" applyNumberFormat="1" applyFont="1" applyFill="1" applyBorder="1" applyAlignment="1">
      <alignment horizontal="left" vertical="top" wrapText="1"/>
    </xf>
    <xf numFmtId="166" fontId="17" fillId="0" borderId="7" xfId="1" applyNumberFormat="1" applyFont="1" applyFill="1" applyBorder="1" applyAlignment="1">
      <alignment horizontal="left" vertical="top" wrapText="1"/>
    </xf>
    <xf numFmtId="166" fontId="22" fillId="0" borderId="2" xfId="1" applyNumberFormat="1" applyFont="1" applyFill="1" applyBorder="1" applyAlignment="1">
      <alignment horizontal="center" vertical="center" wrapText="1"/>
    </xf>
    <xf numFmtId="166" fontId="22" fillId="0" borderId="2" xfId="1" applyNumberFormat="1" applyFont="1" applyFill="1" applyBorder="1" applyAlignment="1">
      <alignment horizontal="left" vertical="top" wrapText="1"/>
    </xf>
    <xf numFmtId="1" fontId="17" fillId="0" borderId="0" xfId="1" applyNumberFormat="1" applyFont="1" applyAlignment="1">
      <alignment horizontal="center" vertical="center" wrapText="1"/>
    </xf>
    <xf numFmtId="0" fontId="17" fillId="0" borderId="0" xfId="1215" applyFont="1" applyFill="1" applyAlignment="1">
      <alignment horizontal="center" vertical="center" wrapText="1"/>
    </xf>
    <xf numFmtId="0" fontId="17" fillId="0" borderId="0" xfId="1" applyFont="1" applyFill="1" applyAlignment="1">
      <alignment wrapText="1"/>
    </xf>
    <xf numFmtId="1" fontId="17" fillId="0" borderId="2" xfId="1" applyNumberFormat="1" applyFont="1" applyFill="1" applyBorder="1" applyAlignment="1">
      <alignment horizontal="center" vertical="center" wrapText="1"/>
    </xf>
    <xf numFmtId="166" fontId="22" fillId="0" borderId="2" xfId="1" applyNumberFormat="1" applyFont="1" applyFill="1" applyBorder="1" applyAlignment="1">
      <alignment horizontal="center" vertical="center"/>
    </xf>
    <xf numFmtId="166" fontId="17" fillId="0" borderId="6" xfId="1" applyNumberFormat="1" applyFont="1" applyFill="1" applyBorder="1" applyAlignment="1">
      <alignment horizontal="center" vertical="top" wrapText="1"/>
    </xf>
    <xf numFmtId="166" fontId="17" fillId="0" borderId="7" xfId="1" applyNumberFormat="1" applyFont="1" applyFill="1" applyBorder="1" applyAlignment="1">
      <alignment horizontal="center" vertical="top" wrapText="1"/>
    </xf>
    <xf numFmtId="166" fontId="17" fillId="0" borderId="19" xfId="1" applyNumberFormat="1" applyFont="1" applyFill="1" applyBorder="1" applyAlignment="1">
      <alignment horizontal="center" vertical="center" wrapText="1"/>
    </xf>
    <xf numFmtId="166" fontId="17" fillId="0" borderId="6" xfId="1" applyNumberFormat="1" applyFont="1" applyFill="1" applyBorder="1" applyAlignment="1">
      <alignment horizontal="justify" vertical="top" wrapText="1"/>
    </xf>
    <xf numFmtId="166" fontId="17" fillId="0" borderId="19" xfId="1" applyNumberFormat="1" applyFont="1" applyFill="1" applyBorder="1" applyAlignment="1">
      <alignment horizontal="justify" vertical="top" wrapText="1"/>
    </xf>
    <xf numFmtId="166" fontId="17" fillId="0" borderId="7" xfId="1" applyNumberFormat="1" applyFont="1" applyFill="1" applyBorder="1" applyAlignment="1">
      <alignment horizontal="justify" vertical="top" wrapText="1"/>
    </xf>
    <xf numFmtId="166" fontId="22" fillId="0" borderId="6" xfId="1" applyNumberFormat="1" applyFont="1" applyFill="1" applyBorder="1" applyAlignment="1">
      <alignment horizontal="justify" vertical="top" wrapText="1"/>
    </xf>
    <xf numFmtId="166" fontId="22" fillId="0" borderId="19" xfId="1" applyNumberFormat="1" applyFont="1" applyFill="1" applyBorder="1" applyAlignment="1">
      <alignment horizontal="justify" vertical="top" wrapText="1"/>
    </xf>
    <xf numFmtId="166" fontId="22" fillId="0" borderId="7" xfId="1" applyNumberFormat="1" applyFont="1" applyFill="1" applyBorder="1" applyAlignment="1">
      <alignment horizontal="justify" vertical="top" wrapText="1"/>
    </xf>
    <xf numFmtId="166" fontId="22" fillId="0" borderId="6" xfId="1" applyNumberFormat="1" applyFont="1" applyFill="1" applyBorder="1" applyAlignment="1">
      <alignment horizontal="center" vertical="center" wrapText="1"/>
    </xf>
    <xf numFmtId="166" fontId="22" fillId="0" borderId="7" xfId="1" applyNumberFormat="1" applyFont="1" applyFill="1" applyBorder="1" applyAlignment="1">
      <alignment horizontal="center" vertical="center" wrapText="1"/>
    </xf>
    <xf numFmtId="166" fontId="17" fillId="0" borderId="3" xfId="1" applyNumberFormat="1" applyFont="1" applyFill="1" applyBorder="1" applyAlignment="1">
      <alignment horizontal="center" vertical="center" wrapText="1"/>
    </xf>
    <xf numFmtId="166" fontId="17" fillId="0" borderId="4" xfId="1" applyNumberFormat="1" applyFont="1" applyFill="1" applyBorder="1" applyAlignment="1">
      <alignment horizontal="center" vertical="center" wrapText="1"/>
    </xf>
    <xf numFmtId="166" fontId="17" fillId="0" borderId="5" xfId="1" applyNumberFormat="1" applyFont="1" applyFill="1" applyBorder="1" applyAlignment="1">
      <alignment horizontal="center" vertical="center" wrapText="1"/>
    </xf>
    <xf numFmtId="166" fontId="22" fillId="0" borderId="6" xfId="1" applyNumberFormat="1" applyFont="1" applyFill="1" applyBorder="1" applyAlignment="1">
      <alignment horizontal="center" vertical="top" wrapText="1"/>
    </xf>
    <xf numFmtId="166" fontId="22" fillId="0" borderId="7" xfId="1" applyNumberFormat="1" applyFont="1" applyFill="1" applyBorder="1" applyAlignment="1">
      <alignment horizontal="center" vertical="top" wrapText="1"/>
    </xf>
    <xf numFmtId="166" fontId="17" fillId="0" borderId="2" xfId="1" applyNumberFormat="1" applyFont="1" applyFill="1" applyBorder="1" applyAlignment="1">
      <alignment horizontal="center" vertical="top" wrapText="1"/>
    </xf>
    <xf numFmtId="166" fontId="22" fillId="0" borderId="19" xfId="1" applyNumberFormat="1" applyFont="1" applyFill="1" applyBorder="1" applyAlignment="1">
      <alignment horizontal="center" vertical="top" wrapText="1"/>
    </xf>
    <xf numFmtId="166" fontId="17" fillId="0" borderId="19" xfId="1" applyNumberFormat="1" applyFont="1" applyFill="1" applyBorder="1" applyAlignment="1">
      <alignment horizontal="center" vertical="top" wrapText="1"/>
    </xf>
    <xf numFmtId="166" fontId="22" fillId="0" borderId="6" xfId="1" applyNumberFormat="1" applyFont="1" applyFill="1" applyBorder="1" applyAlignment="1">
      <alignment horizontal="center" vertical="center"/>
    </xf>
    <xf numFmtId="166" fontId="22" fillId="0" borderId="19" xfId="1" applyNumberFormat="1" applyFont="1" applyFill="1" applyBorder="1" applyAlignment="1">
      <alignment horizontal="center" vertical="center"/>
    </xf>
    <xf numFmtId="166" fontId="22" fillId="0" borderId="7" xfId="1" applyNumberFormat="1" applyFont="1" applyFill="1" applyBorder="1" applyAlignment="1">
      <alignment horizontal="center" vertical="center"/>
    </xf>
    <xf numFmtId="166" fontId="22" fillId="0" borderId="7" xfId="1" applyNumberFormat="1" applyFont="1" applyFill="1" applyBorder="1" applyAlignment="1">
      <alignment horizontal="left" vertical="top" wrapText="1"/>
    </xf>
    <xf numFmtId="166" fontId="17" fillId="0" borderId="2" xfId="1" applyNumberFormat="1" applyFont="1" applyFill="1" applyBorder="1" applyAlignment="1">
      <alignment horizontal="center" vertical="center" wrapText="1"/>
    </xf>
    <xf numFmtId="166" fontId="17" fillId="0" borderId="2" xfId="1" applyNumberFormat="1" applyFont="1" applyFill="1" applyBorder="1" applyAlignment="1">
      <alignment horizontal="left" vertical="top" wrapText="1"/>
    </xf>
    <xf numFmtId="0" fontId="22" fillId="0" borderId="6" xfId="1" applyFont="1" applyFill="1" applyBorder="1" applyAlignment="1">
      <alignment horizontal="justify" vertical="top" wrapText="1"/>
    </xf>
    <xf numFmtId="0" fontId="22" fillId="0" borderId="19" xfId="1" applyFont="1" applyFill="1" applyBorder="1" applyAlignment="1">
      <alignment horizontal="justify" vertical="top" wrapText="1"/>
    </xf>
    <xf numFmtId="0" fontId="22" fillId="0" borderId="7" xfId="1" applyFont="1" applyFill="1" applyBorder="1" applyAlignment="1">
      <alignment horizontal="justify" vertical="top" wrapText="1"/>
    </xf>
    <xf numFmtId="0" fontId="22" fillId="0" borderId="3" xfId="1" applyFont="1" applyFill="1" applyBorder="1" applyAlignment="1">
      <alignment horizontal="justify" vertical="center" wrapText="1"/>
    </xf>
    <xf numFmtId="0" fontId="22" fillId="0" borderId="4" xfId="1" applyFont="1" applyFill="1" applyBorder="1" applyAlignment="1">
      <alignment horizontal="justify" vertical="center" wrapText="1"/>
    </xf>
    <xf numFmtId="0" fontId="22" fillId="0" borderId="5" xfId="1" applyFont="1" applyFill="1" applyBorder="1" applyAlignment="1">
      <alignment horizontal="justify" vertical="center" wrapText="1"/>
    </xf>
    <xf numFmtId="166" fontId="17" fillId="0" borderId="19" xfId="1" applyNumberFormat="1" applyFont="1" applyFill="1" applyBorder="1" applyAlignment="1">
      <alignment horizontal="left" vertical="top" wrapText="1"/>
    </xf>
    <xf numFmtId="166" fontId="22" fillId="0" borderId="8" xfId="1" applyNumberFormat="1" applyFont="1" applyFill="1" applyBorder="1" applyAlignment="1">
      <alignment horizontal="justify" vertical="center" wrapText="1"/>
    </xf>
    <xf numFmtId="166" fontId="22" fillId="0" borderId="28" xfId="1" applyNumberFormat="1" applyFont="1" applyFill="1" applyBorder="1" applyAlignment="1">
      <alignment horizontal="justify" vertical="center" wrapText="1"/>
    </xf>
    <xf numFmtId="166" fontId="22" fillId="0" borderId="25" xfId="1" applyNumberFormat="1" applyFont="1" applyFill="1" applyBorder="1" applyAlignment="1">
      <alignment horizontal="justify" vertical="center" wrapText="1"/>
    </xf>
    <xf numFmtId="166" fontId="22" fillId="0" borderId="24" xfId="1" applyNumberFormat="1" applyFont="1" applyFill="1" applyBorder="1" applyAlignment="1">
      <alignment horizontal="justify" vertical="center" wrapText="1"/>
    </xf>
    <xf numFmtId="166" fontId="22" fillId="0" borderId="0" xfId="1" applyNumberFormat="1" applyFont="1" applyFill="1" applyBorder="1" applyAlignment="1">
      <alignment horizontal="justify" vertical="center" wrapText="1"/>
    </xf>
    <xf numFmtId="166" fontId="22" fillId="0" borderId="26" xfId="1" applyNumberFormat="1" applyFont="1" applyFill="1" applyBorder="1" applyAlignment="1">
      <alignment horizontal="justify" vertical="center" wrapText="1"/>
    </xf>
    <xf numFmtId="166" fontId="22" fillId="0" borderId="9" xfId="1" applyNumberFormat="1" applyFont="1" applyFill="1" applyBorder="1" applyAlignment="1">
      <alignment horizontal="justify" vertical="center" wrapText="1"/>
    </xf>
    <xf numFmtId="166" fontId="22" fillId="0" borderId="1" xfId="1" applyNumberFormat="1" applyFont="1" applyFill="1" applyBorder="1" applyAlignment="1">
      <alignment horizontal="justify" vertical="center" wrapText="1"/>
    </xf>
    <xf numFmtId="166" fontId="22" fillId="0" borderId="27" xfId="1" applyNumberFormat="1" applyFont="1" applyFill="1" applyBorder="1" applyAlignment="1">
      <alignment horizontal="justify" vertical="center" wrapText="1"/>
    </xf>
    <xf numFmtId="166" fontId="22" fillId="0" borderId="2" xfId="1" applyNumberFormat="1" applyFont="1" applyFill="1" applyBorder="1" applyAlignment="1">
      <alignment horizontal="justify" vertical="center" wrapText="1"/>
    </xf>
    <xf numFmtId="166" fontId="22" fillId="0" borderId="19" xfId="1" applyNumberFormat="1" applyFont="1" applyFill="1" applyBorder="1" applyAlignment="1">
      <alignment horizontal="center" vertical="center" wrapText="1"/>
    </xf>
    <xf numFmtId="166" fontId="22" fillId="0" borderId="3" xfId="1" applyNumberFormat="1" applyFont="1" applyFill="1" applyBorder="1" applyAlignment="1">
      <alignment horizontal="justify" vertical="center" wrapText="1"/>
    </xf>
    <xf numFmtId="166" fontId="22" fillId="0" borderId="4" xfId="1" applyNumberFormat="1" applyFont="1" applyFill="1" applyBorder="1" applyAlignment="1">
      <alignment horizontal="justify" vertical="center" wrapText="1"/>
    </xf>
    <xf numFmtId="166" fontId="22" fillId="0" borderId="5" xfId="1" applyNumberFormat="1" applyFont="1" applyFill="1" applyBorder="1" applyAlignment="1">
      <alignment horizontal="justify" vertical="center" wrapText="1"/>
    </xf>
    <xf numFmtId="0" fontId="22" fillId="0" borderId="2" xfId="1" applyFont="1" applyFill="1" applyBorder="1" applyAlignment="1">
      <alignment horizontal="justify" vertical="center" wrapText="1"/>
    </xf>
    <xf numFmtId="1" fontId="17" fillId="0" borderId="6" xfId="1" applyNumberFormat="1" applyFont="1" applyFill="1" applyBorder="1" applyAlignment="1">
      <alignment horizontal="center" vertical="center" wrapText="1"/>
    </xf>
    <xf numFmtId="1" fontId="17" fillId="0" borderId="7" xfId="1" applyNumberFormat="1" applyFont="1" applyFill="1" applyBorder="1" applyAlignment="1">
      <alignment horizontal="center" vertical="center" wrapText="1"/>
    </xf>
    <xf numFmtId="0" fontId="21" fillId="0" borderId="2" xfId="1" applyFont="1" applyFill="1" applyBorder="1" applyAlignment="1">
      <alignment horizontal="center" vertical="top"/>
    </xf>
    <xf numFmtId="166" fontId="22" fillId="0" borderId="2" xfId="1" applyNumberFormat="1" applyFont="1" applyFill="1" applyBorder="1" applyAlignment="1">
      <alignment horizontal="center" vertical="top" wrapText="1"/>
    </xf>
    <xf numFmtId="0" fontId="83" fillId="0" borderId="2" xfId="989" applyFont="1" applyFill="1" applyBorder="1" applyAlignment="1">
      <alignment horizontal="center" vertical="center"/>
    </xf>
    <xf numFmtId="0" fontId="83" fillId="0" borderId="2" xfId="989" applyFont="1" applyFill="1" applyBorder="1" applyAlignment="1">
      <alignment horizontal="center"/>
    </xf>
    <xf numFmtId="166" fontId="83" fillId="0" borderId="2" xfId="904" applyNumberFormat="1" applyFont="1" applyBorder="1" applyAlignment="1">
      <alignment horizontal="left" vertical="top" wrapText="1"/>
    </xf>
    <xf numFmtId="4" fontId="17" fillId="0" borderId="2" xfId="966" applyNumberFormat="1" applyFont="1" applyBorder="1" applyAlignment="1">
      <alignment horizontal="center" vertical="top"/>
    </xf>
    <xf numFmtId="49" fontId="22" fillId="0" borderId="2" xfId="966" applyNumberFormat="1" applyFont="1" applyBorder="1" applyAlignment="1">
      <alignment horizontal="center" vertical="top"/>
    </xf>
    <xf numFmtId="166" fontId="17" fillId="0" borderId="2" xfId="966" applyNumberFormat="1" applyFont="1" applyBorder="1" applyAlignment="1">
      <alignment horizontal="center" vertical="top"/>
    </xf>
    <xf numFmtId="49" fontId="22" fillId="3" borderId="2" xfId="966" applyNumberFormat="1" applyFont="1" applyFill="1" applyBorder="1" applyAlignment="1">
      <alignment horizontal="center" vertical="center" wrapText="1"/>
    </xf>
    <xf numFmtId="0" fontId="22" fillId="0" borderId="2" xfId="966" applyFont="1" applyBorder="1" applyAlignment="1">
      <alignment horizontal="left" vertical="top" wrapText="1"/>
    </xf>
    <xf numFmtId="0" fontId="17" fillId="0" borderId="0" xfId="904" applyFont="1" applyAlignment="1">
      <alignment horizontal="center" vertical="center" wrapText="1"/>
    </xf>
    <xf numFmtId="0" fontId="17" fillId="0" borderId="0" xfId="1215" applyFont="1" applyAlignment="1">
      <alignment horizontal="center" vertical="center" wrapText="1"/>
    </xf>
    <xf numFmtId="0" fontId="22" fillId="0" borderId="0" xfId="1011" applyFont="1" applyAlignment="1">
      <alignment vertical="center" wrapText="1"/>
    </xf>
    <xf numFmtId="0" fontId="17" fillId="0" borderId="0" xfId="841" applyFont="1" applyAlignment="1">
      <alignment horizontal="center" vertical="center" wrapText="1"/>
    </xf>
    <xf numFmtId="0" fontId="22" fillId="0" borderId="0" xfId="1215" applyFont="1" applyAlignment="1">
      <alignment horizontal="center" vertical="center" wrapText="1"/>
    </xf>
    <xf numFmtId="49" fontId="17" fillId="0" borderId="2" xfId="904" applyNumberFormat="1" applyFont="1" applyFill="1" applyBorder="1" applyAlignment="1">
      <alignment horizontal="center" vertical="center" wrapText="1"/>
    </xf>
    <xf numFmtId="0" fontId="17" fillId="0" borderId="2" xfId="966" applyFont="1" applyFill="1" applyBorder="1" applyAlignment="1">
      <alignment horizontal="center" vertical="center" wrapText="1"/>
    </xf>
    <xf numFmtId="49" fontId="17" fillId="0" borderId="2" xfId="966" applyNumberFormat="1" applyFont="1" applyBorder="1" applyAlignment="1">
      <alignment horizontal="center" vertical="center" wrapText="1"/>
    </xf>
    <xf numFmtId="0" fontId="17" fillId="0" borderId="2" xfId="966" applyFont="1" applyBorder="1" applyAlignment="1">
      <alignment horizontal="left" vertical="top" wrapText="1"/>
    </xf>
    <xf numFmtId="4" fontId="17" fillId="0" borderId="2" xfId="966" applyNumberFormat="1" applyFont="1" applyBorder="1" applyAlignment="1">
      <alignment horizontal="center" vertical="top" wrapText="1"/>
    </xf>
    <xf numFmtId="49" fontId="22" fillId="0" borderId="2" xfId="966" applyNumberFormat="1" applyFont="1" applyBorder="1" applyAlignment="1">
      <alignment horizontal="center" vertical="top" wrapText="1"/>
    </xf>
    <xf numFmtId="0" fontId="22" fillId="0" borderId="2" xfId="966" applyFont="1" applyBorder="1" applyAlignment="1">
      <alignment horizontal="justify" vertical="top" wrapText="1"/>
    </xf>
    <xf numFmtId="166" fontId="22" fillId="0" borderId="2" xfId="966" applyNumberFormat="1" applyFont="1" applyFill="1" applyBorder="1" applyAlignment="1">
      <alignment horizontal="justify" vertical="top" wrapText="1"/>
    </xf>
    <xf numFmtId="166" fontId="83" fillId="0" borderId="2" xfId="904" applyNumberFormat="1" applyFont="1" applyFill="1" applyBorder="1" applyAlignment="1">
      <alignment horizontal="center" vertical="center" wrapText="1"/>
    </xf>
    <xf numFmtId="166" fontId="83" fillId="0" borderId="2" xfId="904" applyNumberFormat="1" applyFont="1" applyBorder="1" applyAlignment="1">
      <alignment horizontal="center" vertical="center" wrapText="1"/>
    </xf>
    <xf numFmtId="0" fontId="22" fillId="0" borderId="2" xfId="1011" applyFont="1" applyBorder="1" applyAlignment="1">
      <alignment horizontal="center" vertical="center" wrapText="1"/>
    </xf>
    <xf numFmtId="0" fontId="83" fillId="0" borderId="4" xfId="989" applyFont="1" applyFill="1" applyBorder="1" applyAlignment="1">
      <alignment horizontal="center" vertical="center"/>
    </xf>
    <xf numFmtId="0" fontId="83" fillId="0" borderId="28" xfId="989" applyFont="1" applyFill="1" applyBorder="1" applyAlignment="1">
      <alignment horizontal="center"/>
    </xf>
    <xf numFmtId="0" fontId="14" fillId="0" borderId="0" xfId="1217" applyFont="1" applyAlignment="1">
      <alignment horizontal="center" vertical="center" wrapText="1"/>
    </xf>
    <xf numFmtId="0" fontId="14" fillId="0" borderId="2" xfId="1217" applyFont="1" applyBorder="1" applyAlignment="1">
      <alignment horizontal="center" vertical="center" wrapText="1"/>
    </xf>
    <xf numFmtId="166" fontId="24" fillId="0" borderId="2" xfId="1217" applyNumberFormat="1" applyFont="1" applyBorder="1" applyAlignment="1">
      <alignment horizontal="justify" vertical="center" wrapText="1"/>
    </xf>
    <xf numFmtId="166" fontId="24" fillId="0" borderId="2" xfId="1217" applyNumberFormat="1" applyFont="1" applyBorder="1" applyAlignment="1">
      <alignment horizontal="center" vertical="top" wrapText="1"/>
    </xf>
    <xf numFmtId="0" fontId="22" fillId="3" borderId="2" xfId="1217" applyFont="1" applyFill="1" applyBorder="1" applyAlignment="1">
      <alignment horizontal="center" vertical="center" wrapText="1"/>
    </xf>
    <xf numFmtId="49" fontId="24" fillId="0" borderId="2" xfId="1217" applyNumberFormat="1" applyFont="1" applyBorder="1" applyAlignment="1">
      <alignment horizontal="center" vertical="top" wrapText="1"/>
    </xf>
    <xf numFmtId="0" fontId="24" fillId="0" borderId="2" xfId="1217" applyFont="1" applyBorder="1" applyAlignment="1">
      <alignment horizontal="left" vertical="top" wrapText="1"/>
    </xf>
    <xf numFmtId="0" fontId="24" fillId="0" borderId="2" xfId="1217" applyFont="1" applyBorder="1" applyAlignment="1">
      <alignment horizontal="center" vertical="center" wrapText="1"/>
    </xf>
    <xf numFmtId="49" fontId="17" fillId="0" borderId="2" xfId="1217" applyNumberFormat="1" applyFont="1" applyBorder="1" applyAlignment="1">
      <alignment horizontal="center" vertical="top" wrapText="1"/>
    </xf>
    <xf numFmtId="0" fontId="17" fillId="0" borderId="2" xfId="1217" applyFont="1" applyBorder="1" applyAlignment="1">
      <alignment horizontal="left" vertical="center" wrapText="1"/>
    </xf>
    <xf numFmtId="49" fontId="91" fillId="0" borderId="2" xfId="1217" applyNumberFormat="1" applyFont="1" applyBorder="1" applyAlignment="1">
      <alignment horizontal="center" vertical="center" wrapText="1"/>
    </xf>
    <xf numFmtId="0" fontId="91" fillId="0" borderId="2" xfId="1217" applyFont="1" applyBorder="1" applyAlignment="1">
      <alignment horizontal="left" vertical="center" wrapText="1"/>
    </xf>
    <xf numFmtId="0" fontId="83" fillId="0" borderId="2" xfId="1217" applyFont="1" applyBorder="1" applyAlignment="1" applyProtection="1">
      <alignment horizontal="center" vertical="center" wrapText="1"/>
      <protection locked="0"/>
    </xf>
    <xf numFmtId="167" fontId="22" fillId="0" borderId="2" xfId="1217" applyNumberFormat="1" applyFont="1" applyBorder="1" applyAlignment="1">
      <alignment horizontal="justify" vertical="center" wrapText="1"/>
    </xf>
    <xf numFmtId="167" fontId="17" fillId="0" borderId="2" xfId="1217" applyNumberFormat="1" applyFont="1" applyBorder="1" applyAlignment="1">
      <alignment horizontal="justify" vertical="center" wrapText="1"/>
    </xf>
    <xf numFmtId="49" fontId="86" fillId="0" borderId="2" xfId="1216" applyNumberFormat="1" applyFont="1" applyBorder="1" applyAlignment="1">
      <alignment horizontal="center" vertical="top"/>
    </xf>
    <xf numFmtId="0" fontId="14" fillId="0" borderId="2" xfId="1217" applyFont="1" applyBorder="1" applyAlignment="1">
      <alignment horizontal="center" vertical="top" wrapText="1"/>
    </xf>
    <xf numFmtId="0" fontId="14" fillId="0" borderId="2" xfId="1217" applyFont="1" applyBorder="1" applyAlignment="1">
      <alignment horizontal="left" vertical="center" wrapText="1"/>
    </xf>
    <xf numFmtId="166" fontId="24" fillId="0" borderId="2" xfId="1217" applyNumberFormat="1" applyFont="1" applyBorder="1" applyAlignment="1">
      <alignment horizontal="center" vertical="center" wrapText="1"/>
    </xf>
    <xf numFmtId="0" fontId="16" fillId="0" borderId="2" xfId="1217" applyFont="1" applyBorder="1" applyAlignment="1">
      <alignment horizontal="justify" vertical="center" wrapText="1"/>
    </xf>
    <xf numFmtId="0" fontId="91" fillId="0" borderId="2" xfId="1217" applyFont="1" applyBorder="1" applyAlignment="1">
      <alignment horizontal="center" vertical="center" wrapText="1"/>
    </xf>
    <xf numFmtId="167" fontId="13" fillId="0" borderId="2" xfId="1217" applyNumberFormat="1" applyFont="1" applyBorder="1" applyAlignment="1">
      <alignment horizontal="justify" vertical="center" wrapText="1"/>
    </xf>
    <xf numFmtId="166" fontId="22" fillId="0" borderId="2" xfId="1217" applyNumberFormat="1" applyFont="1" applyBorder="1" applyAlignment="1">
      <alignment horizontal="justify" vertical="center" wrapText="1"/>
    </xf>
    <xf numFmtId="0" fontId="24" fillId="0" borderId="2" xfId="1217" applyFont="1" applyBorder="1" applyAlignment="1">
      <alignment horizontal="left" vertical="center" wrapText="1"/>
    </xf>
    <xf numFmtId="49" fontId="24" fillId="0" borderId="2" xfId="1217" applyNumberFormat="1" applyFont="1" applyBorder="1" applyAlignment="1">
      <alignment horizontal="center" vertical="center" wrapText="1"/>
    </xf>
    <xf numFmtId="0" fontId="81" fillId="0" borderId="2" xfId="1217" applyFont="1" applyBorder="1" applyAlignment="1" applyProtection="1">
      <alignment horizontal="center" vertical="center" wrapText="1"/>
      <protection locked="0"/>
    </xf>
    <xf numFmtId="0" fontId="22" fillId="0" borderId="2" xfId="1217" applyFont="1" applyBorder="1" applyAlignment="1">
      <alignment horizontal="justify" vertical="center" wrapText="1"/>
    </xf>
    <xf numFmtId="167" fontId="24" fillId="0" borderId="2" xfId="1217" applyNumberFormat="1" applyFont="1" applyBorder="1" applyAlignment="1">
      <alignment horizontal="center" vertical="center" wrapText="1"/>
    </xf>
    <xf numFmtId="167" fontId="16" fillId="0" borderId="2" xfId="1217" applyNumberFormat="1" applyFont="1" applyBorder="1" applyAlignment="1">
      <alignment horizontal="center" vertical="center"/>
    </xf>
    <xf numFmtId="0" fontId="13" fillId="0" borderId="2" xfId="1217" applyFont="1" applyBorder="1" applyAlignment="1">
      <alignment horizontal="center" vertical="center" wrapText="1"/>
    </xf>
    <xf numFmtId="0" fontId="22" fillId="0" borderId="2" xfId="1217" applyFont="1" applyBorder="1" applyAlignment="1">
      <alignment horizontal="left" vertical="center" wrapText="1"/>
    </xf>
    <xf numFmtId="167" fontId="17" fillId="0" borderId="2" xfId="1217" applyNumberFormat="1" applyFont="1" applyBorder="1" applyAlignment="1">
      <alignment horizontal="justify" vertical="center"/>
    </xf>
    <xf numFmtId="0" fontId="86" fillId="0" borderId="2" xfId="1217" applyFont="1" applyBorder="1" applyAlignment="1">
      <alignment horizontal="center" vertical="center" wrapText="1"/>
    </xf>
    <xf numFmtId="175" fontId="24" fillId="0" borderId="2" xfId="1217" applyNumberFormat="1" applyFont="1" applyBorder="1" applyAlignment="1">
      <alignment horizontal="center" vertical="center" wrapText="1"/>
    </xf>
    <xf numFmtId="166" fontId="86" fillId="0" borderId="2" xfId="1216" applyNumberFormat="1" applyFont="1" applyFill="1" applyBorder="1" applyAlignment="1">
      <alignment horizontal="center" vertical="center" wrapText="1"/>
    </xf>
    <xf numFmtId="0" fontId="7" fillId="0" borderId="2" xfId="1216" applyBorder="1" applyAlignment="1">
      <alignment horizontal="center"/>
    </xf>
    <xf numFmtId="166" fontId="91" fillId="0" borderId="2" xfId="1217" applyNumberFormat="1" applyFont="1" applyBorder="1" applyAlignment="1">
      <alignment horizontal="justify" vertical="center" wrapText="1"/>
    </xf>
    <xf numFmtId="166" fontId="16" fillId="0" borderId="2" xfId="1217" applyNumberFormat="1" applyFont="1" applyBorder="1" applyAlignment="1">
      <alignment horizontal="center" vertical="center" wrapText="1"/>
    </xf>
    <xf numFmtId="166" fontId="16" fillId="0" borderId="2" xfId="1217" applyNumberFormat="1" applyFont="1" applyBorder="1" applyAlignment="1">
      <alignment horizontal="center" vertical="center"/>
    </xf>
    <xf numFmtId="167" fontId="22" fillId="3" borderId="2" xfId="1217" applyNumberFormat="1" applyFont="1" applyFill="1" applyBorder="1" applyAlignment="1">
      <alignment horizontal="justify" vertical="center" wrapText="1"/>
    </xf>
    <xf numFmtId="167" fontId="13" fillId="3" borderId="2" xfId="1217" applyNumberFormat="1" applyFont="1" applyFill="1" applyBorder="1" applyAlignment="1">
      <alignment horizontal="center" vertical="center" wrapText="1"/>
    </xf>
    <xf numFmtId="0" fontId="91" fillId="3" borderId="2" xfId="1217" applyFont="1" applyFill="1" applyBorder="1" applyAlignment="1">
      <alignment horizontal="left" vertical="center" wrapText="1"/>
    </xf>
    <xf numFmtId="1" fontId="91" fillId="0" borderId="2" xfId="1042" applyNumberFormat="1" applyFont="1" applyBorder="1" applyAlignment="1">
      <alignment horizontal="left" vertical="center" wrapText="1"/>
    </xf>
    <xf numFmtId="0" fontId="22" fillId="0" borderId="0" xfId="988" applyFont="1" applyBorder="1" applyAlignment="1">
      <alignment horizontal="right"/>
    </xf>
    <xf numFmtId="0" fontId="17" fillId="0" borderId="0" xfId="988" applyFont="1" applyBorder="1" applyAlignment="1">
      <alignment horizontal="center" vertical="center"/>
    </xf>
    <xf numFmtId="0" fontId="17" fillId="0" borderId="0" xfId="988" applyFont="1" applyBorder="1" applyAlignment="1">
      <alignment horizontal="center" vertical="center" wrapText="1"/>
    </xf>
    <xf numFmtId="0" fontId="17" fillId="0" borderId="0" xfId="988" applyFont="1" applyFill="1" applyAlignment="1">
      <alignment horizontal="center" vertical="top" wrapText="1"/>
    </xf>
    <xf numFmtId="1" fontId="91" fillId="0" borderId="2" xfId="988" applyNumberFormat="1" applyFont="1" applyBorder="1" applyAlignment="1">
      <alignment horizontal="left" vertical="center" wrapText="1"/>
    </xf>
    <xf numFmtId="0" fontId="91" fillId="0" borderId="2" xfId="988" applyFont="1" applyBorder="1" applyAlignment="1">
      <alignment horizontal="left" vertical="center" wrapText="1"/>
    </xf>
    <xf numFmtId="49" fontId="13" fillId="0" borderId="2" xfId="1" applyNumberFormat="1" applyFont="1" applyFill="1" applyBorder="1" applyAlignment="1">
      <alignment horizontal="center" vertical="top"/>
    </xf>
    <xf numFmtId="0" fontId="17" fillId="0" borderId="2" xfId="1" applyFont="1" applyFill="1" applyBorder="1" applyAlignment="1">
      <alignment horizontal="center" vertical="center"/>
    </xf>
    <xf numFmtId="166" fontId="22" fillId="0" borderId="2" xfId="1" applyNumberFormat="1" applyFont="1" applyFill="1" applyBorder="1" applyAlignment="1">
      <alignment horizontal="justify" vertical="top" wrapText="1"/>
    </xf>
    <xf numFmtId="49" fontId="17" fillId="0" borderId="2" xfId="1" applyNumberFormat="1" applyFont="1" applyFill="1" applyBorder="1" applyAlignment="1">
      <alignment horizontal="center" vertical="center"/>
    </xf>
    <xf numFmtId="166" fontId="17" fillId="0" borderId="2" xfId="1" applyNumberFormat="1" applyFont="1" applyFill="1" applyBorder="1" applyAlignment="1">
      <alignment horizontal="justify" vertical="top" wrapText="1"/>
    </xf>
    <xf numFmtId="0" fontId="22" fillId="0" borderId="2" xfId="1219" applyFont="1" applyFill="1" applyBorder="1" applyAlignment="1">
      <alignment horizontal="justify" vertical="top" wrapText="1"/>
    </xf>
    <xf numFmtId="49" fontId="86" fillId="0" borderId="2" xfId="1219" applyNumberFormat="1" applyFont="1" applyFill="1" applyBorder="1" applyAlignment="1">
      <alignment horizontal="center" vertical="top"/>
    </xf>
    <xf numFmtId="0" fontId="85" fillId="0" borderId="2" xfId="1219" applyFont="1" applyFill="1" applyBorder="1" applyAlignment="1">
      <alignment horizontal="center" vertical="center"/>
    </xf>
    <xf numFmtId="49" fontId="85" fillId="0" borderId="2" xfId="1219" applyNumberFormat="1" applyFont="1" applyFill="1" applyBorder="1" applyAlignment="1">
      <alignment horizontal="center" vertical="top"/>
    </xf>
    <xf numFmtId="0" fontId="85" fillId="0" borderId="2" xfId="1219" applyFont="1" applyFill="1" applyBorder="1" applyAlignment="1">
      <alignment horizontal="left" vertical="top" wrapText="1"/>
    </xf>
    <xf numFmtId="0" fontId="17" fillId="0" borderId="2" xfId="1219" applyFont="1" applyFill="1" applyBorder="1" applyAlignment="1">
      <alignment horizontal="justify" vertical="top" wrapText="1"/>
    </xf>
    <xf numFmtId="0" fontId="86" fillId="0" borderId="2" xfId="1219" applyFont="1" applyFill="1" applyBorder="1" applyAlignment="1">
      <alignment horizontal="left" vertical="top" wrapText="1"/>
    </xf>
    <xf numFmtId="166" fontId="22" fillId="0" borderId="2" xfId="1219" applyNumberFormat="1" applyFont="1" applyFill="1" applyBorder="1" applyAlignment="1">
      <alignment horizontal="justify" vertical="top"/>
    </xf>
    <xf numFmtId="0" fontId="85" fillId="0" borderId="2" xfId="1219" applyFont="1" applyFill="1" applyBorder="1" applyAlignment="1">
      <alignment horizontal="center" vertical="center" wrapText="1"/>
    </xf>
    <xf numFmtId="0" fontId="83" fillId="0" borderId="2" xfId="1231" applyFont="1" applyBorder="1" applyAlignment="1">
      <alignment horizontal="center" vertical="center" wrapText="1"/>
    </xf>
    <xf numFmtId="0" fontId="83" fillId="0" borderId="0" xfId="1231" applyFont="1" applyAlignment="1">
      <alignment horizontal="center" vertical="center"/>
    </xf>
    <xf numFmtId="0" fontId="22" fillId="0" borderId="2" xfId="1" applyFont="1" applyBorder="1" applyAlignment="1" applyProtection="1">
      <alignment horizontal="justify" vertical="center" wrapText="1"/>
      <protection locked="0"/>
    </xf>
    <xf numFmtId="0" fontId="122" fillId="0" borderId="2" xfId="1" applyFont="1" applyBorder="1" applyAlignment="1">
      <alignment horizontal="justify" vertical="center" wrapText="1"/>
    </xf>
    <xf numFmtId="167" fontId="22" fillId="0" borderId="2" xfId="1" applyNumberFormat="1" applyFont="1" applyBorder="1" applyAlignment="1">
      <alignment horizontal="justify" vertical="top" wrapText="1"/>
    </xf>
    <xf numFmtId="0" fontId="84" fillId="0" borderId="2" xfId="1" applyFont="1" applyBorder="1" applyAlignment="1">
      <alignment horizontal="center" vertical="center" wrapText="1"/>
    </xf>
    <xf numFmtId="0" fontId="86" fillId="0" borderId="2" xfId="1223" applyFont="1" applyBorder="1" applyAlignment="1">
      <alignment horizontal="center" vertical="top"/>
    </xf>
    <xf numFmtId="0" fontId="85" fillId="0" borderId="2" xfId="1223" applyFont="1" applyBorder="1" applyAlignment="1">
      <alignment horizontal="center" vertical="center" wrapText="1"/>
    </xf>
    <xf numFmtId="167" fontId="13" fillId="0" borderId="2" xfId="1" applyNumberFormat="1" applyFont="1" applyBorder="1" applyAlignment="1">
      <alignment horizontal="justify" vertical="top" wrapText="1"/>
    </xf>
    <xf numFmtId="167" fontId="13" fillId="0" borderId="2" xfId="1" applyNumberFormat="1" applyFont="1" applyBorder="1" applyAlignment="1">
      <alignment horizontal="center" vertical="top"/>
    </xf>
    <xf numFmtId="167" fontId="22" fillId="0" borderId="2" xfId="1" applyNumberFormat="1" applyFont="1" applyBorder="1" applyAlignment="1">
      <alignment horizontal="center" vertical="top" wrapText="1"/>
    </xf>
    <xf numFmtId="49" fontId="22" fillId="0" borderId="2" xfId="1" applyNumberFormat="1" applyFont="1" applyBorder="1" applyAlignment="1">
      <alignment horizontal="center" vertical="top" wrapText="1"/>
    </xf>
    <xf numFmtId="0" fontId="22" fillId="0" borderId="2" xfId="1" applyFont="1" applyBorder="1" applyAlignment="1">
      <alignment horizontal="left" vertical="top" wrapText="1"/>
    </xf>
    <xf numFmtId="167" fontId="114" fillId="0" borderId="2" xfId="1" applyNumberFormat="1" applyFont="1" applyBorder="1" applyAlignment="1">
      <alignment horizontal="center" vertical="top"/>
    </xf>
    <xf numFmtId="49" fontId="13" fillId="0" borderId="2" xfId="1" applyNumberFormat="1" applyFont="1" applyBorder="1" applyAlignment="1">
      <alignment horizontal="center" vertical="top"/>
    </xf>
    <xf numFmtId="0" fontId="13" fillId="0" borderId="2" xfId="1" applyFont="1" applyBorder="1" applyAlignment="1">
      <alignment horizontal="left" vertical="top" wrapText="1"/>
    </xf>
    <xf numFmtId="167" fontId="22" fillId="0" borderId="2" xfId="1" applyNumberFormat="1" applyFont="1" applyBorder="1" applyAlignment="1">
      <alignment horizontal="left" vertical="top" wrapText="1"/>
    </xf>
    <xf numFmtId="167" fontId="86" fillId="0" borderId="2" xfId="1223" applyNumberFormat="1" applyFont="1" applyBorder="1" applyAlignment="1">
      <alignment horizontal="center" vertical="top"/>
    </xf>
    <xf numFmtId="49" fontId="22" fillId="0" borderId="2" xfId="1" applyNumberFormat="1" applyFont="1" applyBorder="1" applyAlignment="1">
      <alignment horizontal="center" vertical="top"/>
    </xf>
    <xf numFmtId="167" fontId="13" fillId="0" borderId="2" xfId="1" applyNumberFormat="1" applyFont="1" applyBorder="1" applyAlignment="1">
      <alignment horizontal="center" vertical="top" wrapText="1"/>
    </xf>
    <xf numFmtId="0" fontId="85" fillId="0" borderId="2" xfId="1222" applyFont="1" applyBorder="1" applyAlignment="1">
      <alignment horizontal="center" vertical="center"/>
    </xf>
    <xf numFmtId="0" fontId="83" fillId="0" borderId="0" xfId="1222" applyFont="1" applyAlignment="1">
      <alignment horizontal="center" vertical="center"/>
    </xf>
    <xf numFmtId="0" fontId="83" fillId="0" borderId="0" xfId="1222" applyFont="1" applyAlignment="1">
      <alignment horizontal="center" vertical="center" wrapText="1"/>
    </xf>
    <xf numFmtId="0" fontId="83" fillId="0" borderId="2" xfId="1222" applyFont="1" applyBorder="1" applyAlignment="1">
      <alignment horizontal="center" vertical="center" wrapText="1"/>
    </xf>
    <xf numFmtId="166" fontId="22" fillId="0" borderId="2" xfId="841" applyNumberFormat="1" applyFont="1" applyBorder="1" applyAlignment="1">
      <alignment horizontal="justify" vertical="top" wrapText="1"/>
    </xf>
    <xf numFmtId="0" fontId="82" fillId="0" borderId="2" xfId="841" applyFont="1" applyBorder="1" applyAlignment="1">
      <alignment horizontal="center" vertical="center" wrapText="1"/>
    </xf>
    <xf numFmtId="49" fontId="83" fillId="0" borderId="2" xfId="841" applyNumberFormat="1" applyFont="1" applyBorder="1" applyAlignment="1">
      <alignment horizontal="center" vertical="center" wrapText="1"/>
    </xf>
    <xf numFmtId="166" fontId="83" fillId="0" borderId="2" xfId="841" applyNumberFormat="1" applyFont="1" applyBorder="1" applyAlignment="1">
      <alignment horizontal="center" vertical="top" wrapText="1"/>
    </xf>
    <xf numFmtId="49" fontId="22" fillId="0" borderId="2" xfId="841" applyNumberFormat="1" applyFont="1" applyBorder="1" applyAlignment="1">
      <alignment horizontal="center" vertical="center" wrapText="1"/>
    </xf>
    <xf numFmtId="49" fontId="82" fillId="0" borderId="2" xfId="841" applyNumberFormat="1" applyFont="1" applyBorder="1" applyAlignment="1">
      <alignment horizontal="left" vertical="top" wrapText="1"/>
    </xf>
    <xf numFmtId="0" fontId="22" fillId="0" borderId="2" xfId="841" applyFont="1" applyBorder="1" applyAlignment="1">
      <alignment horizontal="left" vertical="top" wrapText="1"/>
    </xf>
    <xf numFmtId="166" fontId="22" fillId="0" borderId="2" xfId="841" applyNumberFormat="1" applyFont="1" applyFill="1" applyBorder="1" applyAlignment="1">
      <alignment horizontal="justify" vertical="top" wrapText="1"/>
    </xf>
    <xf numFmtId="166" fontId="82" fillId="0" borderId="2" xfId="841" applyNumberFormat="1" applyFont="1" applyBorder="1" applyAlignment="1">
      <alignment horizontal="justify" vertical="top" wrapText="1"/>
    </xf>
    <xf numFmtId="166" fontId="82" fillId="0" borderId="2" xfId="841" applyNumberFormat="1" applyFont="1" applyBorder="1" applyAlignment="1">
      <alignment horizontal="center" vertical="top" wrapText="1"/>
    </xf>
    <xf numFmtId="0" fontId="22" fillId="0" borderId="2" xfId="1" applyFont="1" applyBorder="1" applyAlignment="1">
      <alignment horizontal="justify" vertical="center" wrapText="1"/>
    </xf>
    <xf numFmtId="0" fontId="22" fillId="0" borderId="2" xfId="1" applyFont="1" applyBorder="1" applyAlignment="1">
      <alignment horizontal="center" vertical="center" wrapText="1"/>
    </xf>
    <xf numFmtId="166" fontId="83" fillId="0" borderId="2" xfId="1" applyNumberFormat="1" applyFont="1" applyBorder="1" applyAlignment="1">
      <alignment horizontal="left" vertical="top" wrapText="1"/>
    </xf>
    <xf numFmtId="0" fontId="83" fillId="28" borderId="2" xfId="1" applyFont="1" applyFill="1" applyBorder="1" applyAlignment="1">
      <alignment horizontal="center" vertical="top" wrapText="1"/>
    </xf>
    <xf numFmtId="166" fontId="17" fillId="3" borderId="2" xfId="1" applyNumberFormat="1" applyFont="1" applyFill="1" applyBorder="1" applyAlignment="1">
      <alignment horizontal="center" vertical="top" wrapText="1"/>
    </xf>
    <xf numFmtId="0" fontId="83" fillId="0" borderId="2" xfId="1" applyFont="1" applyBorder="1" applyAlignment="1">
      <alignment horizontal="center" vertical="top" wrapText="1"/>
    </xf>
    <xf numFmtId="166" fontId="22" fillId="0" borderId="2" xfId="1" applyNumberFormat="1" applyFont="1" applyBorder="1" applyAlignment="1">
      <alignment horizontal="justify" vertical="top" wrapText="1"/>
    </xf>
    <xf numFmtId="0" fontId="82" fillId="0" borderId="2" xfId="1" applyFont="1" applyBorder="1" applyAlignment="1">
      <alignment horizontal="center" vertical="top" wrapText="1"/>
    </xf>
    <xf numFmtId="0" fontId="83" fillId="0" borderId="2" xfId="1" applyFont="1" applyFill="1" applyBorder="1" applyAlignment="1">
      <alignment horizontal="center" vertical="center"/>
    </xf>
    <xf numFmtId="49" fontId="85" fillId="0" borderId="2" xfId="1" applyNumberFormat="1" applyFont="1" applyBorder="1" applyAlignment="1">
      <alignment horizontal="center" vertical="center" wrapText="1"/>
    </xf>
    <xf numFmtId="0" fontId="85" fillId="0" borderId="2" xfId="1" applyFont="1" applyBorder="1" applyAlignment="1">
      <alignment horizontal="left" vertical="top" wrapText="1"/>
    </xf>
    <xf numFmtId="49" fontId="86" fillId="0" borderId="2" xfId="1" applyNumberFormat="1" applyFont="1" applyBorder="1" applyAlignment="1">
      <alignment horizontal="center" vertical="center" wrapText="1"/>
    </xf>
    <xf numFmtId="0" fontId="86" fillId="0" borderId="2" xfId="1" applyFont="1" applyBorder="1" applyAlignment="1">
      <alignment horizontal="left" vertical="top" wrapText="1"/>
    </xf>
    <xf numFmtId="0" fontId="85" fillId="0" borderId="2" xfId="1" applyFont="1" applyBorder="1" applyAlignment="1">
      <alignment horizontal="center" vertical="top" wrapText="1"/>
    </xf>
    <xf numFmtId="166" fontId="17" fillId="0" borderId="2" xfId="1" applyNumberFormat="1" applyFont="1" applyBorder="1" applyAlignment="1">
      <alignment horizontal="center" vertical="top" wrapText="1"/>
    </xf>
    <xf numFmtId="0" fontId="82" fillId="0" borderId="2" xfId="1" applyFont="1" applyBorder="1" applyAlignment="1">
      <alignment horizontal="left" vertical="top" wrapText="1"/>
    </xf>
    <xf numFmtId="49" fontId="83" fillId="0" borderId="2" xfId="841" applyNumberFormat="1" applyFont="1" applyBorder="1" applyAlignment="1">
      <alignment horizontal="left" vertical="top" wrapText="1"/>
    </xf>
    <xf numFmtId="0" fontId="22" fillId="0" borderId="0" xfId="1" applyFont="1"/>
    <xf numFmtId="0" fontId="83" fillId="0" borderId="2" xfId="1" applyFont="1" applyFill="1" applyBorder="1" applyAlignment="1">
      <alignment horizontal="center" vertical="center" wrapText="1"/>
    </xf>
    <xf numFmtId="2" fontId="22" fillId="0" borderId="2" xfId="1" applyNumberFormat="1" applyFont="1" applyBorder="1" applyAlignment="1">
      <alignment horizontal="center" vertical="center" wrapText="1"/>
    </xf>
    <xf numFmtId="0" fontId="82" fillId="0" borderId="6" xfId="1" applyFont="1" applyFill="1" applyBorder="1" applyAlignment="1">
      <alignment horizontal="justify" vertical="top" wrapText="1"/>
    </xf>
    <xf numFmtId="0" fontId="82" fillId="0" borderId="7" xfId="1" applyFont="1" applyFill="1" applyBorder="1" applyAlignment="1">
      <alignment horizontal="justify" vertical="top"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49" fontId="82" fillId="0" borderId="6" xfId="1" applyNumberFormat="1" applyFont="1" applyFill="1" applyBorder="1" applyAlignment="1">
      <alignment horizontal="justify" vertical="top" wrapText="1"/>
    </xf>
    <xf numFmtId="49" fontId="82" fillId="0" borderId="7" xfId="1" applyNumberFormat="1" applyFont="1" applyFill="1" applyBorder="1" applyAlignment="1">
      <alignment horizontal="justify" vertical="top" wrapText="1"/>
    </xf>
    <xf numFmtId="0" fontId="82" fillId="0" borderId="19" xfId="1" applyFont="1" applyFill="1" applyBorder="1" applyAlignment="1">
      <alignment horizontal="justify" vertical="top" wrapText="1"/>
    </xf>
    <xf numFmtId="167" fontId="22" fillId="0" borderId="2" xfId="1" applyNumberFormat="1" applyFont="1" applyBorder="1" applyAlignment="1">
      <alignment horizontal="justify" vertical="top"/>
    </xf>
    <xf numFmtId="49" fontId="86" fillId="0" borderId="2" xfId="1224" applyNumberFormat="1" applyFont="1" applyBorder="1" applyAlignment="1">
      <alignment horizontal="center" vertical="top"/>
    </xf>
    <xf numFmtId="0" fontId="85" fillId="0" borderId="2" xfId="1224" applyFont="1" applyBorder="1" applyAlignment="1">
      <alignment horizontal="center" vertical="center" wrapText="1"/>
    </xf>
    <xf numFmtId="167" fontId="88" fillId="0" borderId="2" xfId="1" applyNumberFormat="1" applyFont="1" applyBorder="1" applyAlignment="1">
      <alignment horizontal="justify" vertical="top" wrapText="1"/>
    </xf>
    <xf numFmtId="167" fontId="88" fillId="0" borderId="2" xfId="1" applyNumberFormat="1" applyFont="1" applyBorder="1" applyAlignment="1">
      <alignment horizontal="justify" vertical="top"/>
    </xf>
    <xf numFmtId="49" fontId="17" fillId="0" borderId="2" xfId="1" applyNumberFormat="1" applyFont="1" applyBorder="1" applyAlignment="1">
      <alignment horizontal="center" vertical="top"/>
    </xf>
    <xf numFmtId="167" fontId="22" fillId="0" borderId="2" xfId="1" applyNumberFormat="1" applyFont="1" applyBorder="1" applyAlignment="1">
      <alignment horizontal="center" vertical="top"/>
    </xf>
    <xf numFmtId="167" fontId="13" fillId="0" borderId="2" xfId="1" applyNumberFormat="1" applyFont="1" applyBorder="1" applyAlignment="1">
      <alignment horizontal="justify" vertical="top"/>
    </xf>
    <xf numFmtId="167" fontId="88" fillId="0" borderId="2" xfId="1" applyNumberFormat="1" applyFont="1" applyBorder="1" applyAlignment="1">
      <alignment horizontal="center" vertical="top"/>
    </xf>
    <xf numFmtId="0" fontId="83" fillId="0" borderId="0" xfId="1225" applyFont="1" applyAlignment="1">
      <alignment horizontal="center" vertical="center"/>
    </xf>
    <xf numFmtId="0" fontId="83" fillId="0" borderId="2" xfId="1225" applyFont="1" applyBorder="1" applyAlignment="1">
      <alignment horizontal="center" vertical="center" wrapText="1"/>
    </xf>
    <xf numFmtId="0" fontId="83" fillId="0" borderId="2" xfId="1" applyFont="1" applyBorder="1" applyAlignment="1" applyProtection="1">
      <alignment horizontal="center" vertical="center" wrapText="1"/>
      <protection locked="0"/>
    </xf>
    <xf numFmtId="49" fontId="17" fillId="0" borderId="6" xfId="1" applyNumberFormat="1" applyFont="1" applyBorder="1" applyAlignment="1">
      <alignment horizontal="center" vertical="center" wrapText="1"/>
    </xf>
    <xf numFmtId="49" fontId="17" fillId="0" borderId="19" xfId="1" applyNumberFormat="1" applyFont="1" applyBorder="1" applyAlignment="1">
      <alignment horizontal="center" vertical="center" wrapText="1"/>
    </xf>
    <xf numFmtId="49" fontId="17" fillId="0" borderId="7" xfId="1" applyNumberFormat="1" applyFont="1" applyBorder="1" applyAlignment="1">
      <alignment horizontal="center" vertical="center" wrapText="1"/>
    </xf>
    <xf numFmtId="0" fontId="17" fillId="0" borderId="2" xfId="1" applyFont="1" applyFill="1" applyBorder="1" applyAlignment="1" applyProtection="1">
      <alignment horizontal="center" vertical="top" wrapText="1"/>
      <protection locked="0"/>
    </xf>
    <xf numFmtId="49" fontId="17" fillId="3" borderId="6" xfId="1" applyNumberFormat="1" applyFont="1" applyFill="1" applyBorder="1" applyAlignment="1">
      <alignment horizontal="center" vertical="center" wrapText="1"/>
    </xf>
    <xf numFmtId="49" fontId="17" fillId="3" borderId="19" xfId="1" applyNumberFormat="1" applyFont="1" applyFill="1" applyBorder="1" applyAlignment="1">
      <alignment horizontal="center" vertical="center" wrapText="1"/>
    </xf>
    <xf numFmtId="49" fontId="17" fillId="3" borderId="7" xfId="1" applyNumberFormat="1" applyFont="1" applyFill="1" applyBorder="1" applyAlignment="1">
      <alignment horizontal="center" vertical="center" wrapText="1"/>
    </xf>
    <xf numFmtId="49" fontId="17" fillId="3" borderId="2" xfId="1" applyNumberFormat="1" applyFont="1" applyFill="1" applyBorder="1" applyAlignment="1">
      <alignment horizontal="center" vertical="center" wrapText="1"/>
    </xf>
    <xf numFmtId="49" fontId="22" fillId="0" borderId="6" xfId="1" applyNumberFormat="1" applyFont="1" applyBorder="1" applyAlignment="1">
      <alignment horizontal="center" vertical="top" wrapText="1"/>
    </xf>
    <xf numFmtId="49" fontId="22" fillId="0" borderId="19" xfId="1" applyNumberFormat="1" applyFont="1" applyBorder="1" applyAlignment="1">
      <alignment horizontal="center" vertical="top" wrapText="1"/>
    </xf>
    <xf numFmtId="49" fontId="22" fillId="0" borderId="7" xfId="1" applyNumberFormat="1" applyFont="1" applyBorder="1" applyAlignment="1">
      <alignment horizontal="center" vertical="top" wrapText="1"/>
    </xf>
    <xf numFmtId="0" fontId="82" fillId="0" borderId="6" xfId="1" applyFont="1" applyBorder="1" applyAlignment="1" applyProtection="1">
      <alignment horizontal="left" vertical="top" wrapText="1"/>
      <protection locked="0"/>
    </xf>
    <xf numFmtId="0" fontId="82" fillId="0" borderId="19" xfId="1" applyFont="1" applyBorder="1" applyAlignment="1" applyProtection="1">
      <alignment horizontal="left" vertical="top" wrapText="1"/>
      <protection locked="0"/>
    </xf>
    <xf numFmtId="0" fontId="82" fillId="0" borderId="7" xfId="1" applyFont="1" applyBorder="1" applyAlignment="1" applyProtection="1">
      <alignment horizontal="left" vertical="top" wrapText="1"/>
      <protection locked="0"/>
    </xf>
    <xf numFmtId="0" fontId="22" fillId="0" borderId="6" xfId="1" applyFont="1" applyBorder="1" applyAlignment="1">
      <alignment horizontal="center" vertical="top" wrapText="1"/>
    </xf>
    <xf numFmtId="0" fontId="22" fillId="0" borderId="19" xfId="1" applyFont="1" applyBorder="1" applyAlignment="1">
      <alignment horizontal="center" vertical="top" wrapText="1"/>
    </xf>
    <xf numFmtId="0" fontId="22" fillId="0" borderId="7" xfId="1" applyFont="1" applyBorder="1" applyAlignment="1">
      <alignment horizontal="center" vertical="top" wrapText="1"/>
    </xf>
    <xf numFmtId="0" fontId="17" fillId="0" borderId="6" xfId="1" applyFont="1" applyBorder="1" applyAlignment="1">
      <alignment horizontal="center" vertical="top" wrapText="1"/>
    </xf>
    <xf numFmtId="0" fontId="17" fillId="0" borderId="19" xfId="1" applyFont="1" applyBorder="1" applyAlignment="1">
      <alignment horizontal="center" vertical="top" wrapText="1"/>
    </xf>
    <xf numFmtId="0" fontId="17" fillId="0" borderId="7" xfId="1" applyFont="1" applyBorder="1" applyAlignment="1">
      <alignment horizontal="center" vertical="top" wrapText="1"/>
    </xf>
    <xf numFmtId="49" fontId="17" fillId="0" borderId="6" xfId="1" applyNumberFormat="1" applyFont="1" applyBorder="1" applyAlignment="1">
      <alignment horizontal="center" vertical="top" wrapText="1"/>
    </xf>
    <xf numFmtId="49" fontId="17" fillId="0" borderId="19" xfId="1" applyNumberFormat="1" applyFont="1" applyBorder="1" applyAlignment="1">
      <alignment horizontal="center" vertical="top" wrapText="1"/>
    </xf>
    <xf numFmtId="49" fontId="17" fillId="0" borderId="7" xfId="1" applyNumberFormat="1" applyFont="1" applyBorder="1" applyAlignment="1">
      <alignment horizontal="center" vertical="top" wrapText="1"/>
    </xf>
    <xf numFmtId="0" fontId="83" fillId="0" borderId="6" xfId="1" applyFont="1" applyBorder="1" applyAlignment="1" applyProtection="1">
      <alignment horizontal="left" vertical="top" wrapText="1"/>
      <protection locked="0"/>
    </xf>
    <xf numFmtId="0" fontId="83" fillId="0" borderId="19" xfId="1" applyFont="1" applyBorder="1" applyAlignment="1" applyProtection="1">
      <alignment horizontal="left" vertical="top" wrapText="1"/>
      <protection locked="0"/>
    </xf>
    <xf numFmtId="0" fontId="83" fillId="0" borderId="7" xfId="1" applyFont="1" applyBorder="1" applyAlignment="1" applyProtection="1">
      <alignment horizontal="left" vertical="top" wrapText="1"/>
      <protection locked="0"/>
    </xf>
    <xf numFmtId="0" fontId="22" fillId="0" borderId="6" xfId="1" applyFont="1" applyBorder="1" applyAlignment="1">
      <alignment horizontal="justify" vertical="top" wrapText="1"/>
    </xf>
    <xf numFmtId="0" fontId="22" fillId="0" borderId="19" xfId="1" applyFont="1" applyBorder="1" applyAlignment="1">
      <alignment horizontal="justify" vertical="top" wrapText="1"/>
    </xf>
    <xf numFmtId="0" fontId="22" fillId="0" borderId="7" xfId="1" applyFont="1" applyBorder="1" applyAlignment="1">
      <alignment horizontal="justify" vertical="top" wrapText="1"/>
    </xf>
    <xf numFmtId="49" fontId="22" fillId="0" borderId="6" xfId="1" applyNumberFormat="1" applyFont="1" applyBorder="1" applyAlignment="1">
      <alignment horizontal="center" vertical="top"/>
    </xf>
    <xf numFmtId="49" fontId="22" fillId="0" borderId="19" xfId="1" applyNumberFormat="1" applyFont="1" applyBorder="1" applyAlignment="1">
      <alignment horizontal="center" vertical="top"/>
    </xf>
    <xf numFmtId="49" fontId="22" fillId="0" borderId="7" xfId="1" applyNumberFormat="1" applyFont="1" applyBorder="1" applyAlignment="1">
      <alignment horizontal="center" vertical="top"/>
    </xf>
    <xf numFmtId="0" fontId="17" fillId="0" borderId="6" xfId="1" applyFont="1" applyBorder="1" applyAlignment="1">
      <alignment horizontal="center" vertical="top"/>
    </xf>
    <xf numFmtId="0" fontId="17" fillId="0" borderId="19" xfId="1" applyFont="1" applyBorder="1" applyAlignment="1">
      <alignment horizontal="center" vertical="top"/>
    </xf>
    <xf numFmtId="0" fontId="17" fillId="0" borderId="7" xfId="1" applyFont="1" applyBorder="1" applyAlignment="1">
      <alignment horizontal="center" vertical="top"/>
    </xf>
    <xf numFmtId="0" fontId="83" fillId="0" borderId="8" xfId="1" applyFont="1" applyBorder="1" applyAlignment="1" applyProtection="1">
      <alignment horizontal="left" vertical="top" wrapText="1"/>
      <protection locked="0"/>
    </xf>
    <xf numFmtId="0" fontId="83" fillId="0" borderId="24" xfId="1" applyFont="1" applyBorder="1" applyAlignment="1" applyProtection="1">
      <alignment horizontal="left" vertical="top" wrapText="1"/>
      <protection locked="0"/>
    </xf>
    <xf numFmtId="0" fontId="83" fillId="0" borderId="9" xfId="1" applyFont="1" applyBorder="1" applyAlignment="1" applyProtection="1">
      <alignment horizontal="left" vertical="top" wrapText="1"/>
      <protection locked="0"/>
    </xf>
    <xf numFmtId="0" fontId="82" fillId="0" borderId="8" xfId="1" applyFont="1" applyBorder="1" applyAlignment="1" applyProtection="1">
      <alignment horizontal="left" vertical="top" wrapText="1"/>
      <protection locked="0"/>
    </xf>
    <xf numFmtId="0" fontId="82" fillId="0" borderId="24" xfId="1" applyFont="1" applyBorder="1" applyAlignment="1" applyProtection="1">
      <alignment horizontal="left" vertical="top" wrapText="1"/>
      <protection locked="0"/>
    </xf>
    <xf numFmtId="0" fontId="82" fillId="0" borderId="9" xfId="1" applyFont="1" applyBorder="1" applyAlignment="1" applyProtection="1">
      <alignment horizontal="left" vertical="top" wrapText="1"/>
      <protection locked="0"/>
    </xf>
    <xf numFmtId="0" fontId="17" fillId="0" borderId="0" xfId="1" applyFont="1" applyBorder="1" applyAlignment="1">
      <alignment horizontal="center" vertical="center"/>
    </xf>
    <xf numFmtId="0" fontId="17" fillId="0" borderId="1" xfId="1" applyFont="1" applyBorder="1" applyAlignment="1">
      <alignment horizontal="center" vertical="center"/>
    </xf>
    <xf numFmtId="0" fontId="83" fillId="0" borderId="3" xfId="904" applyFont="1" applyBorder="1" applyAlignment="1">
      <alignment horizontal="center" vertical="center" wrapText="1"/>
    </xf>
    <xf numFmtId="0" fontId="83" fillId="0" borderId="4" xfId="904" applyFont="1" applyBorder="1" applyAlignment="1">
      <alignment horizontal="center" vertical="center" wrapText="1"/>
    </xf>
    <xf numFmtId="0" fontId="83" fillId="0" borderId="5" xfId="904" applyFont="1" applyBorder="1" applyAlignment="1">
      <alignment horizontal="center" vertical="center" wrapText="1"/>
    </xf>
    <xf numFmtId="0" fontId="22" fillId="0" borderId="0" xfId="1" applyFont="1" applyAlignment="1">
      <alignment horizontal="right" vertical="center"/>
    </xf>
    <xf numFmtId="0" fontId="17" fillId="0" borderId="0" xfId="1" applyFont="1" applyAlignment="1">
      <alignment horizontal="center"/>
    </xf>
    <xf numFmtId="0" fontId="83" fillId="0" borderId="3" xfId="987" applyFont="1" applyBorder="1" applyAlignment="1">
      <alignment horizontal="center" vertical="center" wrapText="1"/>
    </xf>
    <xf numFmtId="0" fontId="83" fillId="0" borderId="4" xfId="987" applyFont="1" applyBorder="1" applyAlignment="1">
      <alignment horizontal="center" vertical="center" wrapText="1"/>
    </xf>
    <xf numFmtId="0" fontId="83" fillId="0" borderId="28" xfId="987" applyFont="1" applyBorder="1" applyAlignment="1">
      <alignment horizontal="center" vertical="center" wrapText="1"/>
    </xf>
    <xf numFmtId="0" fontId="83" fillId="0" borderId="5" xfId="987" applyFont="1" applyBorder="1" applyAlignment="1">
      <alignment horizontal="center" vertical="center" wrapText="1"/>
    </xf>
    <xf numFmtId="0" fontId="83" fillId="0" borderId="3" xfId="904" applyFont="1" applyBorder="1" applyAlignment="1">
      <alignment horizontal="center" vertical="top" wrapText="1"/>
    </xf>
    <xf numFmtId="0" fontId="83" fillId="0" borderId="4" xfId="904" applyFont="1" applyBorder="1" applyAlignment="1">
      <alignment horizontal="center" vertical="top" wrapText="1"/>
    </xf>
    <xf numFmtId="0" fontId="83" fillId="0" borderId="1" xfId="904" applyFont="1" applyBorder="1" applyAlignment="1">
      <alignment horizontal="center" vertical="top" wrapText="1"/>
    </xf>
    <xf numFmtId="0" fontId="83" fillId="0" borderId="5" xfId="904" applyFont="1" applyBorder="1" applyAlignment="1">
      <alignment horizontal="center" vertical="top" wrapText="1"/>
    </xf>
    <xf numFmtId="0" fontId="0" fillId="0" borderId="0" xfId="0" applyBorder="1" applyAlignment="1">
      <alignment horizontal="center" vertical="center" wrapText="1"/>
    </xf>
    <xf numFmtId="4" fontId="22" fillId="0" borderId="2" xfId="1" applyNumberFormat="1" applyFont="1" applyFill="1" applyBorder="1" applyAlignment="1">
      <alignment horizontal="center" vertical="center"/>
    </xf>
    <xf numFmtId="49" fontId="22" fillId="0" borderId="2" xfId="1" applyNumberFormat="1" applyFont="1" applyFill="1" applyBorder="1" applyAlignment="1">
      <alignment horizontal="justify" vertical="top" wrapText="1"/>
    </xf>
    <xf numFmtId="0" fontId="52" fillId="0" borderId="0" xfId="0" applyFont="1" applyFill="1" applyBorder="1" applyAlignment="1">
      <alignment horizontal="center" vertical="center" wrapText="1"/>
    </xf>
    <xf numFmtId="0" fontId="17" fillId="0" borderId="0" xfId="841" applyFont="1" applyBorder="1" applyAlignment="1">
      <alignment horizontal="center" vertical="center" wrapText="1"/>
    </xf>
    <xf numFmtId="0" fontId="17" fillId="0" borderId="2" xfId="841" applyFont="1" applyFill="1" applyBorder="1" applyAlignment="1">
      <alignment horizontal="center" vertical="center" wrapText="1"/>
    </xf>
    <xf numFmtId="0" fontId="22" fillId="0" borderId="2" xfId="1" applyFont="1" applyFill="1" applyBorder="1" applyAlignment="1">
      <alignment horizontal="left" vertical="top" wrapText="1"/>
    </xf>
    <xf numFmtId="0" fontId="22" fillId="0" borderId="2" xfId="0" applyFont="1" applyFill="1" applyBorder="1" applyAlignment="1">
      <alignment horizontal="justify" vertical="top" wrapText="1"/>
    </xf>
    <xf numFmtId="49" fontId="22" fillId="0" borderId="6" xfId="1" applyNumberFormat="1" applyFont="1" applyFill="1" applyBorder="1" applyAlignment="1">
      <alignment horizontal="justify" vertical="top" wrapText="1"/>
    </xf>
    <xf numFmtId="49" fontId="22" fillId="0" borderId="7" xfId="1" applyNumberFormat="1" applyFont="1" applyFill="1" applyBorder="1" applyAlignment="1">
      <alignment horizontal="justify" vertical="top" wrapText="1"/>
    </xf>
    <xf numFmtId="49" fontId="22" fillId="0" borderId="6" xfId="1" applyNumberFormat="1" applyFont="1" applyFill="1" applyBorder="1" applyAlignment="1">
      <alignment horizontal="center" vertical="center" wrapText="1"/>
    </xf>
    <xf numFmtId="49" fontId="22" fillId="0" borderId="7" xfId="1" applyNumberFormat="1" applyFont="1" applyFill="1" applyBorder="1" applyAlignment="1">
      <alignment horizontal="center" vertical="center" wrapText="1"/>
    </xf>
    <xf numFmtId="0" fontId="22" fillId="0" borderId="6" xfId="1" applyFont="1" applyFill="1" applyBorder="1" applyAlignment="1">
      <alignment horizontal="left" vertical="top" wrapText="1"/>
    </xf>
    <xf numFmtId="0" fontId="22" fillId="0" borderId="7" xfId="1" applyFont="1" applyFill="1" applyBorder="1" applyAlignment="1">
      <alignment horizontal="left" vertical="top" wrapText="1"/>
    </xf>
    <xf numFmtId="4" fontId="22" fillId="0" borderId="6" xfId="1" applyNumberFormat="1" applyFont="1" applyFill="1" applyBorder="1" applyAlignment="1">
      <alignment horizontal="center" vertical="center" wrapText="1"/>
    </xf>
    <xf numFmtId="4" fontId="22" fillId="0" borderId="7" xfId="1" applyNumberFormat="1" applyFont="1" applyFill="1" applyBorder="1" applyAlignment="1">
      <alignment horizontal="center" vertical="center" wrapText="1"/>
    </xf>
    <xf numFmtId="0" fontId="22" fillId="0" borderId="6" xfId="841" applyFont="1" applyFill="1" applyBorder="1" applyAlignment="1">
      <alignment horizontal="justify" vertical="top" wrapText="1"/>
    </xf>
    <xf numFmtId="0" fontId="22" fillId="0" borderId="7" xfId="841" applyFont="1" applyFill="1" applyBorder="1" applyAlignment="1">
      <alignment horizontal="justify" vertical="top" wrapText="1"/>
    </xf>
    <xf numFmtId="4" fontId="22" fillId="0" borderId="6" xfId="841" applyNumberFormat="1" applyFont="1" applyBorder="1" applyAlignment="1">
      <alignment horizontal="center" vertical="center"/>
    </xf>
    <xf numFmtId="4" fontId="22" fillId="0" borderId="7" xfId="841" applyNumberFormat="1" applyFont="1" applyBorder="1" applyAlignment="1">
      <alignment horizontal="center" vertical="center"/>
    </xf>
    <xf numFmtId="166" fontId="22" fillId="0" borderId="6" xfId="841" applyNumberFormat="1" applyFont="1" applyBorder="1" applyAlignment="1">
      <alignment horizontal="center" vertical="center"/>
    </xf>
    <xf numFmtId="166" fontId="22" fillId="0" borderId="7" xfId="841" applyNumberFormat="1" applyFont="1" applyBorder="1" applyAlignment="1">
      <alignment horizontal="center" vertical="center"/>
    </xf>
    <xf numFmtId="166" fontId="22" fillId="0" borderId="6" xfId="841" applyNumberFormat="1" applyFont="1" applyFill="1" applyBorder="1" applyAlignment="1">
      <alignment horizontal="justify" vertical="top" wrapText="1"/>
    </xf>
    <xf numFmtId="166" fontId="22" fillId="0" borderId="7" xfId="841" applyNumberFormat="1" applyFont="1" applyFill="1" applyBorder="1" applyAlignment="1">
      <alignment horizontal="justify" vertical="top" wrapText="1"/>
    </xf>
    <xf numFmtId="49" fontId="22" fillId="0" borderId="6" xfId="841" applyNumberFormat="1" applyFont="1" applyBorder="1" applyAlignment="1">
      <alignment horizontal="center" vertical="center" wrapText="1"/>
    </xf>
    <xf numFmtId="49" fontId="22" fillId="0" borderId="7" xfId="841" applyNumberFormat="1" applyFont="1" applyBorder="1" applyAlignment="1">
      <alignment horizontal="center" vertical="center" wrapText="1"/>
    </xf>
    <xf numFmtId="0" fontId="22" fillId="0" borderId="6" xfId="841" applyFont="1" applyBorder="1" applyAlignment="1">
      <alignment horizontal="left" vertical="top" wrapText="1"/>
    </xf>
    <xf numFmtId="0" fontId="22" fillId="0" borderId="7" xfId="841" applyFont="1" applyBorder="1" applyAlignment="1">
      <alignment horizontal="left" vertical="top" wrapText="1"/>
    </xf>
    <xf numFmtId="166" fontId="22" fillId="0" borderId="6" xfId="841" applyNumberFormat="1" applyFont="1" applyBorder="1" applyAlignment="1">
      <alignment horizontal="center" vertical="center" wrapText="1"/>
    </xf>
    <xf numFmtId="166" fontId="22" fillId="0" borderId="7" xfId="841" applyNumberFormat="1" applyFont="1" applyBorder="1" applyAlignment="1">
      <alignment horizontal="center" vertical="center" wrapText="1"/>
    </xf>
    <xf numFmtId="49" fontId="22" fillId="0" borderId="6" xfId="841" applyNumberFormat="1" applyFont="1" applyFill="1" applyBorder="1" applyAlignment="1">
      <alignment horizontal="justify" vertical="top" wrapText="1"/>
    </xf>
    <xf numFmtId="49" fontId="22" fillId="0" borderId="7" xfId="841" applyNumberFormat="1" applyFont="1" applyFill="1" applyBorder="1" applyAlignment="1">
      <alignment horizontal="justify" vertical="top" wrapText="1"/>
    </xf>
    <xf numFmtId="166" fontId="22" fillId="0" borderId="6" xfId="841" applyNumberFormat="1" applyFont="1" applyBorder="1" applyAlignment="1">
      <alignment horizontal="justify" vertical="top" wrapText="1"/>
    </xf>
    <xf numFmtId="166" fontId="22" fillId="0" borderId="7" xfId="841" applyNumberFormat="1" applyFont="1" applyBorder="1" applyAlignment="1">
      <alignment horizontal="justify" vertical="top" wrapText="1"/>
    </xf>
    <xf numFmtId="166" fontId="22" fillId="0" borderId="2" xfId="841" applyNumberFormat="1" applyFont="1" applyBorder="1" applyAlignment="1">
      <alignment horizontal="center" vertical="top" wrapText="1"/>
    </xf>
    <xf numFmtId="0" fontId="22" fillId="0" borderId="2" xfId="841" applyFont="1" applyBorder="1" applyAlignment="1">
      <alignment horizontal="center" vertical="center"/>
    </xf>
    <xf numFmtId="0" fontId="17" fillId="0" borderId="2" xfId="841" applyFont="1" applyBorder="1" applyAlignment="1">
      <alignment horizontal="left" vertical="top" wrapText="1"/>
    </xf>
    <xf numFmtId="166" fontId="17" fillId="3" borderId="2" xfId="1" applyNumberFormat="1" applyFont="1" applyFill="1" applyBorder="1" applyAlignment="1">
      <alignment horizontal="center" vertical="top"/>
    </xf>
    <xf numFmtId="49" fontId="22" fillId="0" borderId="19" xfId="841" applyNumberFormat="1" applyFont="1" applyBorder="1" applyAlignment="1">
      <alignment horizontal="center" vertical="center" wrapText="1"/>
    </xf>
    <xf numFmtId="166" fontId="22" fillId="0" borderId="19" xfId="841" applyNumberFormat="1" applyFont="1" applyBorder="1" applyAlignment="1">
      <alignment horizontal="justify" vertical="top" wrapText="1"/>
    </xf>
    <xf numFmtId="166" fontId="22" fillId="0" borderId="6" xfId="841" applyNumberFormat="1" applyFont="1" applyBorder="1" applyAlignment="1">
      <alignment horizontal="center" vertical="top" wrapText="1"/>
    </xf>
    <xf numFmtId="166" fontId="22" fillId="0" borderId="19" xfId="841" applyNumberFormat="1" applyFont="1" applyBorder="1" applyAlignment="1">
      <alignment horizontal="center" vertical="top" wrapText="1"/>
    </xf>
    <xf numFmtId="166" fontId="22" fillId="0" borderId="7" xfId="841" applyNumberFormat="1" applyFont="1" applyBorder="1" applyAlignment="1">
      <alignment horizontal="center" vertical="top" wrapText="1"/>
    </xf>
    <xf numFmtId="0" fontId="17" fillId="0" borderId="2" xfId="841" applyFont="1" applyBorder="1" applyAlignment="1">
      <alignment horizontal="center" vertical="center"/>
    </xf>
    <xf numFmtId="49" fontId="17" fillId="0" borderId="2" xfId="841" applyNumberFormat="1" applyFont="1" applyBorder="1" applyAlignment="1">
      <alignment horizontal="left" vertical="top" wrapText="1"/>
    </xf>
    <xf numFmtId="166" fontId="17" fillId="0" borderId="2" xfId="841" applyNumberFormat="1" applyFont="1" applyBorder="1" applyAlignment="1">
      <alignment horizontal="center" vertical="top"/>
    </xf>
    <xf numFmtId="49" fontId="17" fillId="0" borderId="6" xfId="1" applyNumberFormat="1" applyFont="1" applyFill="1" applyBorder="1" applyAlignment="1">
      <alignment horizontal="center" vertical="center" wrapText="1"/>
    </xf>
    <xf numFmtId="49" fontId="17" fillId="0" borderId="7" xfId="1" applyNumberFormat="1" applyFont="1" applyFill="1" applyBorder="1" applyAlignment="1">
      <alignment horizontal="center" vertical="center" wrapText="1"/>
    </xf>
    <xf numFmtId="0" fontId="17" fillId="0" borderId="6" xfId="1" applyFont="1" applyFill="1" applyBorder="1" applyAlignment="1">
      <alignment horizontal="center" vertical="top" wrapText="1"/>
    </xf>
    <xf numFmtId="0" fontId="17" fillId="0" borderId="7" xfId="1" applyFont="1" applyFill="1" applyBorder="1" applyAlignment="1">
      <alignment horizontal="center" vertical="top" wrapText="1"/>
    </xf>
    <xf numFmtId="49" fontId="22" fillId="0" borderId="2" xfId="1" applyNumberFormat="1" applyFont="1" applyFill="1" applyBorder="1" applyAlignment="1">
      <alignment horizontal="center" vertical="top"/>
    </xf>
    <xf numFmtId="166" fontId="17" fillId="0" borderId="6" xfId="1" applyNumberFormat="1" applyFont="1" applyFill="1" applyBorder="1" applyAlignment="1">
      <alignment horizontal="center" vertical="top"/>
    </xf>
    <xf numFmtId="166" fontId="17" fillId="0" borderId="19" xfId="1" applyNumberFormat="1" applyFont="1" applyFill="1" applyBorder="1" applyAlignment="1">
      <alignment horizontal="center" vertical="top"/>
    </xf>
    <xf numFmtId="166" fontId="17" fillId="0" borderId="7" xfId="1" applyNumberFormat="1" applyFont="1" applyFill="1" applyBorder="1" applyAlignment="1">
      <alignment horizontal="center" vertical="top"/>
    </xf>
    <xf numFmtId="49" fontId="22" fillId="0" borderId="2" xfId="1" applyNumberFormat="1" applyFont="1" applyFill="1" applyBorder="1" applyAlignment="1">
      <alignment horizontal="center" vertical="center" wrapText="1"/>
    </xf>
    <xf numFmtId="0" fontId="22" fillId="0" borderId="2" xfId="1" applyFont="1" applyFill="1" applyBorder="1" applyAlignment="1">
      <alignment horizontal="justify" vertical="top" wrapText="1"/>
    </xf>
    <xf numFmtId="49" fontId="22" fillId="0" borderId="19" xfId="1" applyNumberFormat="1" applyFont="1" applyFill="1" applyBorder="1" applyAlignment="1">
      <alignment horizontal="center" vertical="center" wrapText="1"/>
    </xf>
    <xf numFmtId="0" fontId="22" fillId="0" borderId="19" xfId="841" applyFont="1" applyBorder="1" applyAlignment="1">
      <alignment horizontal="left" vertical="top" wrapText="1"/>
    </xf>
    <xf numFmtId="4" fontId="22" fillId="0" borderId="6" xfId="1" applyNumberFormat="1" applyFont="1" applyBorder="1" applyAlignment="1">
      <alignment horizontal="center" vertical="center" wrapText="1"/>
    </xf>
    <xf numFmtId="4" fontId="22" fillId="0" borderId="19" xfId="1" applyNumberFormat="1" applyFont="1" applyBorder="1" applyAlignment="1">
      <alignment horizontal="center" vertical="center" wrapText="1"/>
    </xf>
    <xf numFmtId="4" fontId="22" fillId="0" borderId="7" xfId="1" applyNumberFormat="1" applyFont="1" applyBorder="1" applyAlignment="1">
      <alignment horizontal="center" vertical="center" wrapText="1"/>
    </xf>
    <xf numFmtId="166" fontId="22" fillId="0" borderId="6" xfId="1" applyNumberFormat="1" applyFont="1" applyBorder="1" applyAlignment="1">
      <alignment horizontal="center" vertical="center" wrapText="1"/>
    </xf>
    <xf numFmtId="166" fontId="22" fillId="0" borderId="19" xfId="1" applyNumberFormat="1" applyFont="1" applyBorder="1" applyAlignment="1">
      <alignment horizontal="center" vertical="center" wrapText="1"/>
    </xf>
    <xf numFmtId="166" fontId="22" fillId="0" borderId="7" xfId="1" applyNumberFormat="1" applyFont="1" applyBorder="1" applyAlignment="1">
      <alignment horizontal="center" vertical="center" wrapText="1"/>
    </xf>
    <xf numFmtId="49" fontId="22" fillId="0" borderId="19" xfId="1" applyNumberFormat="1" applyFont="1" applyFill="1" applyBorder="1" applyAlignment="1">
      <alignment horizontal="justify" vertical="top" wrapText="1"/>
    </xf>
    <xf numFmtId="0" fontId="22" fillId="0" borderId="6" xfId="841" applyFont="1" applyFill="1" applyBorder="1" applyAlignment="1">
      <alignment horizontal="center" vertical="center"/>
    </xf>
    <xf numFmtId="0" fontId="22" fillId="0" borderId="19" xfId="841" applyFont="1" applyFill="1" applyBorder="1" applyAlignment="1">
      <alignment horizontal="center" vertical="center"/>
    </xf>
    <xf numFmtId="0" fontId="22" fillId="0" borderId="7" xfId="841" applyFont="1" applyFill="1" applyBorder="1" applyAlignment="1">
      <alignment horizontal="center" vertical="center"/>
    </xf>
    <xf numFmtId="49" fontId="17" fillId="0" borderId="6" xfId="1" applyNumberFormat="1" applyFont="1" applyFill="1" applyBorder="1" applyAlignment="1">
      <alignment horizontal="left" vertical="top" wrapText="1"/>
    </xf>
    <xf numFmtId="49" fontId="17" fillId="0" borderId="19" xfId="1" applyNumberFormat="1" applyFont="1" applyFill="1" applyBorder="1" applyAlignment="1">
      <alignment horizontal="left" vertical="top" wrapText="1"/>
    </xf>
    <xf numFmtId="49" fontId="17" fillId="0" borderId="7" xfId="1" applyNumberFormat="1" applyFont="1" applyFill="1" applyBorder="1" applyAlignment="1">
      <alignment horizontal="left" vertical="top" wrapText="1"/>
    </xf>
    <xf numFmtId="49" fontId="22" fillId="0" borderId="3" xfId="1" applyNumberFormat="1" applyFont="1" applyFill="1" applyBorder="1" applyAlignment="1">
      <alignment horizontal="center" vertical="center" wrapText="1"/>
    </xf>
    <xf numFmtId="49" fontId="22" fillId="0" borderId="4" xfId="1" applyNumberFormat="1" applyFont="1" applyFill="1" applyBorder="1" applyAlignment="1">
      <alignment horizontal="center" vertical="center" wrapText="1"/>
    </xf>
    <xf numFmtId="49" fontId="22" fillId="0" borderId="5" xfId="1" applyNumberFormat="1" applyFont="1" applyFill="1" applyBorder="1" applyAlignment="1">
      <alignment horizontal="center" vertical="center" wrapText="1"/>
    </xf>
    <xf numFmtId="0" fontId="22" fillId="0" borderId="6" xfId="841" applyFont="1" applyBorder="1" applyAlignment="1">
      <alignment horizontal="center" vertical="top" wrapText="1"/>
    </xf>
    <xf numFmtId="0" fontId="22" fillId="0" borderId="7" xfId="841" applyFont="1" applyBorder="1" applyAlignment="1">
      <alignment horizontal="center" vertical="top" wrapText="1"/>
    </xf>
    <xf numFmtId="0" fontId="22" fillId="0" borderId="19" xfId="841" applyFont="1" applyBorder="1" applyAlignment="1">
      <alignment horizontal="center" vertical="top" wrapText="1"/>
    </xf>
    <xf numFmtId="49" fontId="22" fillId="0" borderId="6" xfId="841" applyNumberFormat="1" applyFont="1" applyFill="1" applyBorder="1" applyAlignment="1">
      <alignment horizontal="center" vertical="center" wrapText="1"/>
    </xf>
    <xf numFmtId="49" fontId="22" fillId="0" borderId="7" xfId="841" applyNumberFormat="1" applyFont="1" applyFill="1" applyBorder="1" applyAlignment="1">
      <alignment horizontal="center" vertical="center" wrapText="1"/>
    </xf>
    <xf numFmtId="0" fontId="22" fillId="0" borderId="6" xfId="841" applyFont="1" applyFill="1" applyBorder="1" applyAlignment="1">
      <alignment horizontal="left" vertical="top" wrapText="1"/>
    </xf>
    <xf numFmtId="0" fontId="22" fillId="0" borderId="7" xfId="841" applyFont="1" applyFill="1" applyBorder="1" applyAlignment="1">
      <alignment horizontal="left" vertical="top" wrapText="1"/>
    </xf>
    <xf numFmtId="4" fontId="22" fillId="0" borderId="6" xfId="841" applyNumberFormat="1" applyFont="1" applyBorder="1" applyAlignment="1">
      <alignment horizontal="center" vertical="center" wrapText="1"/>
    </xf>
    <xf numFmtId="4" fontId="22" fillId="0" borderId="7" xfId="841" applyNumberFormat="1" applyFont="1" applyBorder="1" applyAlignment="1">
      <alignment horizontal="center" vertical="center" wrapText="1"/>
    </xf>
    <xf numFmtId="49" fontId="82" fillId="0" borderId="6" xfId="1" applyNumberFormat="1" applyFont="1" applyFill="1" applyBorder="1" applyAlignment="1" applyProtection="1">
      <alignment horizontal="justify" vertical="top" wrapText="1"/>
      <protection locked="0"/>
    </xf>
    <xf numFmtId="49" fontId="82" fillId="0" borderId="7" xfId="1" applyNumberFormat="1" applyFont="1" applyFill="1" applyBorder="1" applyAlignment="1" applyProtection="1">
      <alignment horizontal="justify" vertical="top" wrapText="1"/>
      <protection locked="0"/>
    </xf>
    <xf numFmtId="49" fontId="22" fillId="0" borderId="19" xfId="841" applyNumberFormat="1" applyFont="1" applyFill="1" applyBorder="1" applyAlignment="1">
      <alignment horizontal="center" vertical="center" wrapText="1"/>
    </xf>
    <xf numFmtId="49" fontId="22" fillId="0" borderId="6" xfId="841" applyNumberFormat="1" applyFont="1" applyFill="1" applyBorder="1" applyAlignment="1">
      <alignment horizontal="left" vertical="top" wrapText="1"/>
    </xf>
    <xf numFmtId="49" fontId="22" fillId="0" borderId="19" xfId="841" applyNumberFormat="1" applyFont="1" applyFill="1" applyBorder="1" applyAlignment="1">
      <alignment horizontal="left" vertical="top" wrapText="1"/>
    </xf>
    <xf numFmtId="49" fontId="22" fillId="0" borderId="7" xfId="841" applyNumberFormat="1" applyFont="1" applyFill="1" applyBorder="1" applyAlignment="1">
      <alignment horizontal="left" vertical="top" wrapText="1"/>
    </xf>
    <xf numFmtId="49" fontId="22" fillId="0" borderId="6" xfId="841" applyNumberFormat="1" applyFont="1" applyFill="1" applyBorder="1" applyAlignment="1">
      <alignment horizontal="center" vertical="top" wrapText="1"/>
    </xf>
    <xf numFmtId="49" fontId="22" fillId="0" borderId="19" xfId="841" applyNumberFormat="1" applyFont="1" applyFill="1" applyBorder="1" applyAlignment="1">
      <alignment horizontal="center" vertical="top" wrapText="1"/>
    </xf>
    <xf numFmtId="49" fontId="22" fillId="0" borderId="7" xfId="841" applyNumberFormat="1" applyFont="1" applyFill="1" applyBorder="1" applyAlignment="1">
      <alignment horizontal="center" vertical="top" wrapText="1"/>
    </xf>
    <xf numFmtId="49" fontId="22" fillId="0" borderId="19" xfId="841" applyNumberFormat="1" applyFont="1" applyFill="1" applyBorder="1" applyAlignment="1">
      <alignment horizontal="justify" vertical="top" wrapText="1"/>
    </xf>
    <xf numFmtId="49" fontId="22" fillId="0" borderId="2" xfId="841" applyNumberFormat="1" applyFont="1" applyFill="1" applyBorder="1" applyAlignment="1">
      <alignment horizontal="center" vertical="center" wrapText="1"/>
    </xf>
    <xf numFmtId="49" fontId="22" fillId="0" borderId="2" xfId="841" applyNumberFormat="1" applyFont="1" applyFill="1" applyBorder="1" applyAlignment="1">
      <alignment horizontal="left" vertical="top" wrapText="1"/>
    </xf>
    <xf numFmtId="49" fontId="22" fillId="0" borderId="2" xfId="841" applyNumberFormat="1" applyFont="1" applyFill="1" applyBorder="1" applyAlignment="1">
      <alignment horizontal="justify" vertical="top" wrapText="1"/>
    </xf>
    <xf numFmtId="49" fontId="17" fillId="0" borderId="2" xfId="841" applyNumberFormat="1" applyFont="1" applyFill="1" applyBorder="1" applyAlignment="1">
      <alignment horizontal="center" vertical="center" wrapText="1"/>
    </xf>
    <xf numFmtId="49" fontId="17" fillId="0" borderId="2" xfId="841" applyNumberFormat="1" applyFont="1" applyFill="1" applyBorder="1" applyAlignment="1">
      <alignment horizontal="left" vertical="top" wrapText="1"/>
    </xf>
    <xf numFmtId="49" fontId="17" fillId="0" borderId="2" xfId="841" applyNumberFormat="1" applyFont="1" applyFill="1" applyBorder="1" applyAlignment="1">
      <alignment horizontal="justify" vertical="top" wrapText="1"/>
    </xf>
    <xf numFmtId="0" fontId="22" fillId="0" borderId="6" xfId="841" applyFont="1" applyFill="1" applyBorder="1" applyAlignment="1">
      <alignment horizontal="center" vertical="top" wrapText="1"/>
    </xf>
    <xf numFmtId="0" fontId="22" fillId="0" borderId="7" xfId="841" applyFont="1" applyFill="1" applyBorder="1" applyAlignment="1">
      <alignment horizontal="center" vertical="top" wrapText="1"/>
    </xf>
    <xf numFmtId="49" fontId="17" fillId="0" borderId="6" xfId="841" applyNumberFormat="1" applyFont="1" applyBorder="1" applyAlignment="1">
      <alignment horizontal="center" vertical="center" wrapText="1"/>
    </xf>
    <xf numFmtId="49" fontId="17" fillId="0" borderId="19" xfId="841" applyNumberFormat="1" applyFont="1" applyBorder="1" applyAlignment="1">
      <alignment horizontal="center" vertical="center" wrapText="1"/>
    </xf>
    <xf numFmtId="49" fontId="17" fillId="0" borderId="7" xfId="841" applyNumberFormat="1" applyFont="1" applyBorder="1" applyAlignment="1">
      <alignment horizontal="center" vertical="center" wrapText="1"/>
    </xf>
    <xf numFmtId="0" fontId="83" fillId="0" borderId="6" xfId="1" applyFont="1" applyBorder="1" applyAlignment="1" applyProtection="1">
      <alignment horizontal="justify" vertical="top" wrapText="1"/>
      <protection locked="0"/>
    </xf>
    <xf numFmtId="0" fontId="83" fillId="0" borderId="19" xfId="1" applyFont="1" applyBorder="1" applyAlignment="1" applyProtection="1">
      <alignment horizontal="justify" vertical="top" wrapText="1"/>
      <protection locked="0"/>
    </xf>
    <xf numFmtId="0" fontId="83" fillId="0" borderId="7" xfId="1" applyFont="1" applyBorder="1" applyAlignment="1" applyProtection="1">
      <alignment horizontal="justify" vertical="top" wrapText="1"/>
      <protection locked="0"/>
    </xf>
    <xf numFmtId="166" fontId="17" fillId="0" borderId="6" xfId="841" applyNumberFormat="1" applyFont="1" applyBorder="1" applyAlignment="1">
      <alignment horizontal="center" vertical="top" wrapText="1"/>
    </xf>
    <xf numFmtId="166" fontId="17" fillId="0" borderId="19" xfId="841" applyNumberFormat="1" applyFont="1" applyBorder="1" applyAlignment="1">
      <alignment horizontal="center" vertical="top" wrapText="1"/>
    </xf>
    <xf numFmtId="166" fontId="17" fillId="0" borderId="7" xfId="841" applyNumberFormat="1" applyFont="1" applyBorder="1" applyAlignment="1">
      <alignment horizontal="center" vertical="top" wrapText="1"/>
    </xf>
    <xf numFmtId="0" fontId="85" fillId="0" borderId="3" xfId="897" applyFont="1" applyFill="1" applyBorder="1" applyAlignment="1">
      <alignment horizontal="center" vertical="center" wrapText="1"/>
    </xf>
    <xf numFmtId="0" fontId="85" fillId="0" borderId="4" xfId="897" applyFont="1" applyFill="1" applyBorder="1" applyAlignment="1">
      <alignment horizontal="center" vertical="center" wrapText="1"/>
    </xf>
    <xf numFmtId="0" fontId="85" fillId="0" borderId="5" xfId="897" applyFont="1" applyFill="1" applyBorder="1" applyAlignment="1">
      <alignment horizontal="center" vertical="center" wrapText="1"/>
    </xf>
    <xf numFmtId="0" fontId="17" fillId="0" borderId="6" xfId="897" applyFont="1" applyBorder="1" applyAlignment="1">
      <alignment horizontal="center" vertical="center" wrapText="1"/>
    </xf>
    <xf numFmtId="0" fontId="17" fillId="0" borderId="19" xfId="897" applyFont="1" applyBorder="1" applyAlignment="1">
      <alignment horizontal="center" vertical="center" wrapText="1"/>
    </xf>
    <xf numFmtId="0" fontId="17" fillId="0" borderId="7" xfId="897" applyFont="1" applyBorder="1" applyAlignment="1">
      <alignment horizontal="center" vertical="center" wrapText="1"/>
    </xf>
    <xf numFmtId="0" fontId="17" fillId="0" borderId="2" xfId="897" applyFont="1" applyBorder="1" applyAlignment="1">
      <alignment horizontal="center" vertical="center" wrapText="1"/>
    </xf>
    <xf numFmtId="1" fontId="17" fillId="0" borderId="6" xfId="897" applyNumberFormat="1" applyFont="1" applyBorder="1" applyAlignment="1">
      <alignment horizontal="justify" vertical="top" wrapText="1"/>
    </xf>
    <xf numFmtId="1" fontId="17" fillId="0" borderId="19" xfId="897" applyNumberFormat="1" applyFont="1" applyBorder="1" applyAlignment="1">
      <alignment horizontal="justify" vertical="top" wrapText="1"/>
    </xf>
    <xf numFmtId="1" fontId="17" fillId="0" borderId="7" xfId="897" applyNumberFormat="1" applyFont="1" applyBorder="1" applyAlignment="1">
      <alignment horizontal="justify" vertical="top" wrapText="1"/>
    </xf>
    <xf numFmtId="0" fontId="22" fillId="0" borderId="2" xfId="897" applyFont="1" applyBorder="1" applyAlignment="1">
      <alignment horizontal="center" vertical="top" wrapText="1"/>
    </xf>
    <xf numFmtId="1" fontId="22" fillId="0" borderId="2" xfId="897" applyNumberFormat="1" applyFont="1" applyFill="1" applyBorder="1" applyAlignment="1">
      <alignment horizontal="left" vertical="top" wrapText="1"/>
    </xf>
    <xf numFmtId="0" fontId="17" fillId="0" borderId="25" xfId="897" applyFont="1" applyBorder="1" applyAlignment="1">
      <alignment horizontal="center" vertical="center" wrapText="1"/>
    </xf>
    <xf numFmtId="0" fontId="17" fillId="0" borderId="26" xfId="897" applyFont="1" applyBorder="1" applyAlignment="1">
      <alignment horizontal="center" vertical="center" wrapText="1"/>
    </xf>
    <xf numFmtId="0" fontId="17" fillId="0" borderId="27" xfId="897" applyFont="1" applyBorder="1" applyAlignment="1">
      <alignment horizontal="center" vertical="center" wrapText="1"/>
    </xf>
    <xf numFmtId="1" fontId="22" fillId="0" borderId="6" xfId="897" applyNumberFormat="1" applyFont="1" applyBorder="1" applyAlignment="1">
      <alignment horizontal="justify" vertical="top" wrapText="1"/>
    </xf>
    <xf numFmtId="1" fontId="22" fillId="0" borderId="19" xfId="897" applyNumberFormat="1" applyFont="1" applyBorder="1" applyAlignment="1">
      <alignment horizontal="justify" vertical="top" wrapText="1"/>
    </xf>
    <xf numFmtId="1" fontId="22" fillId="0" borderId="7" xfId="897" applyNumberFormat="1" applyFont="1" applyBorder="1" applyAlignment="1">
      <alignment horizontal="justify" vertical="top" wrapText="1"/>
    </xf>
    <xf numFmtId="1" fontId="22" fillId="0" borderId="6" xfId="897" applyNumberFormat="1" applyFont="1" applyBorder="1" applyAlignment="1">
      <alignment horizontal="center" vertical="top" wrapText="1"/>
    </xf>
    <xf numFmtId="1" fontId="22" fillId="0" borderId="19" xfId="897" applyNumberFormat="1" applyFont="1" applyBorder="1" applyAlignment="1">
      <alignment horizontal="center" vertical="top" wrapText="1"/>
    </xf>
    <xf numFmtId="1" fontId="22" fillId="0" borderId="7" xfId="897" applyNumberFormat="1" applyFont="1" applyBorder="1" applyAlignment="1">
      <alignment horizontal="center" vertical="top" wrapText="1"/>
    </xf>
    <xf numFmtId="1" fontId="17" fillId="0" borderId="0" xfId="897" applyNumberFormat="1" applyFont="1" applyAlignment="1">
      <alignment horizontal="center" vertical="center" wrapText="1"/>
    </xf>
    <xf numFmtId="0" fontId="17" fillId="0" borderId="0" xfId="897" applyFont="1" applyBorder="1" applyAlignment="1">
      <alignment horizontal="center" vertical="center" wrapText="1"/>
    </xf>
    <xf numFmtId="0" fontId="17" fillId="0" borderId="1" xfId="897" applyFont="1" applyBorder="1" applyAlignment="1">
      <alignment horizontal="center" vertical="center" wrapText="1"/>
    </xf>
    <xf numFmtId="1" fontId="17" fillId="0" borderId="3" xfId="897" applyNumberFormat="1" applyFont="1" applyBorder="1" applyAlignment="1">
      <alignment horizontal="center" vertical="top"/>
    </xf>
    <xf numFmtId="1" fontId="17" fillId="0" borderId="4" xfId="897" applyNumberFormat="1" applyFont="1" applyBorder="1" applyAlignment="1">
      <alignment horizontal="center" vertical="top"/>
    </xf>
    <xf numFmtId="1" fontId="17" fillId="0" borderId="5" xfId="897" applyNumberFormat="1" applyFont="1" applyBorder="1" applyAlignment="1">
      <alignment horizontal="center" vertical="top"/>
    </xf>
    <xf numFmtId="0" fontId="17" fillId="0" borderId="2" xfId="897" applyFont="1" applyBorder="1" applyAlignment="1">
      <alignment horizontal="center" vertical="top" wrapText="1"/>
    </xf>
    <xf numFmtId="1" fontId="17" fillId="0" borderId="2" xfId="897" applyNumberFormat="1" applyFont="1" applyBorder="1" applyAlignment="1">
      <alignment horizontal="left" vertical="top" wrapText="1"/>
    </xf>
    <xf numFmtId="1" fontId="22" fillId="0" borderId="2" xfId="897" applyNumberFormat="1" applyFont="1" applyBorder="1" applyAlignment="1">
      <alignment horizontal="left" vertical="top" wrapText="1"/>
    </xf>
    <xf numFmtId="1" fontId="17" fillId="0" borderId="6" xfId="897" applyNumberFormat="1" applyFont="1" applyBorder="1" applyAlignment="1">
      <alignment horizontal="center" vertical="top" wrapText="1"/>
    </xf>
    <xf numFmtId="1" fontId="17" fillId="0" borderId="19" xfId="897" applyNumberFormat="1" applyFont="1" applyBorder="1" applyAlignment="1">
      <alignment horizontal="center" vertical="top" wrapText="1"/>
    </xf>
    <xf numFmtId="1" fontId="17" fillId="0" borderId="7" xfId="897" applyNumberFormat="1" applyFont="1" applyBorder="1" applyAlignment="1">
      <alignment horizontal="center" vertical="top" wrapText="1"/>
    </xf>
    <xf numFmtId="0" fontId="24" fillId="0" borderId="6" xfId="1" applyFont="1" applyBorder="1" applyAlignment="1">
      <alignment horizontal="center" vertical="top" wrapText="1"/>
    </xf>
    <xf numFmtId="0" fontId="24" fillId="0" borderId="2" xfId="1" applyFont="1" applyBorder="1" applyAlignment="1">
      <alignment horizontal="center" vertical="top" wrapText="1"/>
    </xf>
    <xf numFmtId="0" fontId="24" fillId="0" borderId="7" xfId="1" applyFont="1" applyBorder="1" applyAlignment="1">
      <alignment horizontal="center" vertical="top" wrapText="1"/>
    </xf>
    <xf numFmtId="0" fontId="24" fillId="0" borderId="6" xfId="1" applyFont="1" applyBorder="1" applyAlignment="1">
      <alignment vertical="top" wrapText="1"/>
    </xf>
    <xf numFmtId="0" fontId="24" fillId="0" borderId="2" xfId="1" applyFont="1" applyBorder="1" applyAlignment="1">
      <alignment vertical="top" wrapText="1"/>
    </xf>
    <xf numFmtId="0" fontId="24" fillId="0" borderId="7" xfId="1" applyFont="1" applyBorder="1" applyAlignment="1">
      <alignment vertical="top" wrapText="1"/>
    </xf>
    <xf numFmtId="0" fontId="24" fillId="0" borderId="6" xfId="1" applyFont="1" applyBorder="1" applyAlignment="1">
      <alignment horizontal="center" vertical="center" wrapText="1"/>
    </xf>
    <xf numFmtId="0" fontId="24" fillId="0" borderId="2" xfId="1" applyFont="1" applyBorder="1" applyAlignment="1">
      <alignment horizontal="center" vertical="center" wrapText="1"/>
    </xf>
    <xf numFmtId="0" fontId="24" fillId="0" borderId="7" xfId="1" applyFont="1" applyBorder="1" applyAlignment="1">
      <alignment horizontal="center" vertical="center" wrapText="1"/>
    </xf>
    <xf numFmtId="0" fontId="24" fillId="0" borderId="6" xfId="1" applyFont="1" applyFill="1" applyBorder="1" applyAlignment="1">
      <alignment horizontal="justify" vertical="top" wrapText="1"/>
    </xf>
    <xf numFmtId="0" fontId="24" fillId="0" borderId="2" xfId="1" applyFont="1" applyFill="1" applyBorder="1" applyAlignment="1">
      <alignment horizontal="justify" vertical="top" wrapText="1"/>
    </xf>
    <xf numFmtId="0" fontId="24" fillId="0" borderId="7" xfId="1" applyFont="1" applyFill="1" applyBorder="1" applyAlignment="1">
      <alignment horizontal="justify" vertical="top" wrapText="1"/>
    </xf>
    <xf numFmtId="0" fontId="24" fillId="0" borderId="19" xfId="1" applyFont="1" applyBorder="1" applyAlignment="1">
      <alignment horizontal="center" vertical="top" wrapText="1"/>
    </xf>
    <xf numFmtId="0" fontId="24" fillId="0" borderId="19" xfId="1" applyFont="1" applyBorder="1" applyAlignment="1">
      <alignment vertical="top" wrapText="1"/>
    </xf>
    <xf numFmtId="0" fontId="24" fillId="0" borderId="6" xfId="1" applyFont="1" applyBorder="1" applyAlignment="1">
      <alignment horizontal="justify" vertical="top" wrapText="1"/>
    </xf>
    <xf numFmtId="0" fontId="24" fillId="0" borderId="19" xfId="1" applyFont="1" applyBorder="1" applyAlignment="1">
      <alignment horizontal="justify" vertical="top" wrapText="1"/>
    </xf>
    <xf numFmtId="0" fontId="24" fillId="0" borderId="7" xfId="1" applyFont="1" applyBorder="1" applyAlignment="1">
      <alignment horizontal="justify" vertical="top" wrapText="1"/>
    </xf>
    <xf numFmtId="0" fontId="24" fillId="0" borderId="2" xfId="1" applyFont="1" applyBorder="1" applyAlignment="1">
      <alignment horizontal="justify" vertical="top" wrapText="1"/>
    </xf>
    <xf numFmtId="0" fontId="22" fillId="0" borderId="2" xfId="1" applyFont="1" applyBorder="1" applyAlignment="1">
      <alignment horizontal="center" vertical="top" wrapText="1"/>
    </xf>
    <xf numFmtId="0" fontId="16" fillId="0" borderId="0" xfId="1" applyFont="1" applyAlignment="1">
      <alignment horizontal="center"/>
    </xf>
    <xf numFmtId="0" fontId="16" fillId="0" borderId="0" xfId="1" applyFont="1" applyAlignment="1">
      <alignment horizontal="center" vertical="center" wrapText="1"/>
    </xf>
    <xf numFmtId="0" fontId="17" fillId="0" borderId="0" xfId="1" applyFont="1" applyBorder="1" applyAlignment="1">
      <alignment horizontal="center" wrapText="1"/>
    </xf>
    <xf numFmtId="0" fontId="17" fillId="0" borderId="0" xfId="1" applyFont="1" applyFill="1" applyAlignment="1">
      <alignment horizontal="center" vertical="top" wrapText="1"/>
    </xf>
    <xf numFmtId="0" fontId="83" fillId="0" borderId="3" xfId="1" applyFont="1" applyBorder="1" applyAlignment="1">
      <alignment horizontal="center" vertical="center" wrapText="1"/>
    </xf>
    <xf numFmtId="0" fontId="83" fillId="0" borderId="4" xfId="1" applyFont="1" applyBorder="1" applyAlignment="1">
      <alignment horizontal="center" vertical="center" wrapText="1"/>
    </xf>
    <xf numFmtId="0" fontId="83" fillId="0" borderId="5" xfId="1" applyFont="1" applyBorder="1" applyAlignment="1">
      <alignment horizontal="center" vertical="center" wrapText="1"/>
    </xf>
    <xf numFmtId="2" fontId="17" fillId="0" borderId="2" xfId="1" applyNumberFormat="1" applyFont="1" applyBorder="1" applyAlignment="1">
      <alignment horizontal="center" vertical="top"/>
    </xf>
    <xf numFmtId="0" fontId="17" fillId="0" borderId="2" xfId="1" applyFont="1" applyBorder="1" applyAlignment="1">
      <alignment horizontal="center" vertical="top"/>
    </xf>
    <xf numFmtId="0" fontId="22" fillId="0" borderId="2" xfId="1" applyNumberFormat="1" applyFont="1" applyBorder="1" applyAlignment="1">
      <alignment horizontal="center" vertical="center"/>
    </xf>
    <xf numFmtId="2" fontId="22" fillId="0" borderId="2" xfId="1" applyNumberFormat="1" applyFont="1" applyBorder="1" applyAlignment="1">
      <alignment horizontal="center" vertical="top" wrapText="1"/>
    </xf>
    <xf numFmtId="0" fontId="22" fillId="0" borderId="2" xfId="1" applyFont="1" applyBorder="1" applyAlignment="1">
      <alignment horizontal="justify" vertical="top"/>
    </xf>
    <xf numFmtId="2" fontId="22" fillId="0" borderId="2" xfId="1" applyNumberFormat="1" applyFont="1" applyBorder="1" applyAlignment="1">
      <alignment horizontal="justify" vertical="top"/>
    </xf>
    <xf numFmtId="16" fontId="22" fillId="0" borderId="2" xfId="1" applyNumberFormat="1" applyFont="1" applyBorder="1" applyAlignment="1">
      <alignment horizontal="center" vertical="center"/>
    </xf>
    <xf numFmtId="49" fontId="22" fillId="0" borderId="2" xfId="1" applyNumberFormat="1" applyFont="1" applyBorder="1" applyAlignment="1">
      <alignment horizontal="justify" vertical="top"/>
    </xf>
    <xf numFmtId="2" fontId="22" fillId="0" borderId="2" xfId="1" applyNumberFormat="1" applyFont="1" applyBorder="1" applyAlignment="1">
      <alignment horizontal="justify" vertical="top" wrapText="1"/>
    </xf>
    <xf numFmtId="166" fontId="22" fillId="0" borderId="2" xfId="1" applyNumberFormat="1" applyFont="1" applyBorder="1" applyAlignment="1">
      <alignment horizontal="center" vertical="top" wrapText="1"/>
    </xf>
    <xf numFmtId="0" fontId="22" fillId="0" borderId="1" xfId="1215" applyFont="1" applyBorder="1" applyAlignment="1">
      <alignment horizontal="center" vertical="center" wrapText="1"/>
    </xf>
    <xf numFmtId="0" fontId="82" fillId="0" borderId="0" xfId="989" applyFont="1" applyFill="1" applyBorder="1" applyAlignment="1">
      <alignment horizontal="center"/>
    </xf>
    <xf numFmtId="0" fontId="83" fillId="0" borderId="6" xfId="989" applyFont="1" applyFill="1" applyBorder="1" applyAlignment="1">
      <alignment horizontal="center" vertical="center" wrapText="1"/>
    </xf>
    <xf numFmtId="0" fontId="22" fillId="0" borderId="2" xfId="0" applyFont="1" applyBorder="1" applyAlignment="1">
      <alignment vertical="center" wrapText="1"/>
    </xf>
    <xf numFmtId="0" fontId="17" fillId="0" borderId="2" xfId="0" applyFont="1" applyBorder="1" applyAlignment="1">
      <alignment vertical="center" wrapText="1"/>
    </xf>
    <xf numFmtId="2" fontId="19" fillId="0" borderId="0" xfId="1" applyNumberFormat="1" applyFont="1" applyBorder="1" applyAlignment="1">
      <alignment vertical="center"/>
    </xf>
    <xf numFmtId="2" fontId="21" fillId="0" borderId="0" xfId="1" applyNumberFormat="1" applyFont="1" applyBorder="1" applyAlignment="1">
      <alignment vertical="center"/>
    </xf>
    <xf numFmtId="4" fontId="17" fillId="0" borderId="0" xfId="1" applyNumberFormat="1" applyFont="1" applyBorder="1" applyAlignment="1">
      <alignment vertical="center"/>
    </xf>
    <xf numFmtId="4" fontId="22" fillId="0" borderId="0" xfId="1" applyNumberFormat="1" applyFont="1" applyBorder="1" applyAlignment="1">
      <alignment vertical="center"/>
    </xf>
    <xf numFmtId="0" fontId="13" fillId="0" borderId="2" xfId="1" applyFont="1" applyBorder="1" applyAlignment="1">
      <alignment horizontal="center" vertical="center"/>
    </xf>
    <xf numFmtId="166" fontId="14" fillId="0" borderId="0" xfId="1" applyNumberFormat="1" applyFont="1" applyBorder="1" applyAlignment="1">
      <alignment vertical="center"/>
    </xf>
    <xf numFmtId="49" fontId="22" fillId="0" borderId="0" xfId="0" applyNumberFormat="1" applyFont="1" applyBorder="1" applyAlignment="1">
      <alignment horizontal="center" vertical="center" wrapText="1"/>
    </xf>
    <xf numFmtId="4" fontId="17" fillId="0" borderId="0" xfId="0" applyNumberFormat="1" applyFont="1" applyBorder="1" applyAlignment="1">
      <alignment horizontal="center" vertical="center"/>
    </xf>
    <xf numFmtId="3" fontId="14" fillId="0" borderId="2" xfId="1" applyNumberFormat="1" applyFont="1" applyBorder="1" applyAlignment="1">
      <alignment horizontal="center" vertical="center"/>
    </xf>
    <xf numFmtId="0" fontId="25" fillId="0" borderId="2" xfId="1" applyFont="1" applyBorder="1"/>
  </cellXfs>
  <cellStyles count="1232">
    <cellStyle name="20% - Акцент1 2" xfId="3" xr:uid="{00000000-0005-0000-0000-000000000000}"/>
    <cellStyle name="20% - Акцент1 2 2" xfId="4" xr:uid="{00000000-0005-0000-0000-000001000000}"/>
    <cellStyle name="20% - Акцент1 2 2 2" xfId="5" xr:uid="{00000000-0005-0000-0000-000002000000}"/>
    <cellStyle name="20% - Акцент1 2 2 2 2" xfId="6" xr:uid="{00000000-0005-0000-0000-000003000000}"/>
    <cellStyle name="20% - Акцент1 2 2 3" xfId="7" xr:uid="{00000000-0005-0000-0000-000004000000}"/>
    <cellStyle name="20% - Акцент1 2 2 3 2" xfId="8" xr:uid="{00000000-0005-0000-0000-000005000000}"/>
    <cellStyle name="20% - Акцент1 2 2 4" xfId="9" xr:uid="{00000000-0005-0000-0000-000006000000}"/>
    <cellStyle name="20% - Акцент1 2 3" xfId="10" xr:uid="{00000000-0005-0000-0000-000007000000}"/>
    <cellStyle name="20% - Акцент1 2 3 2" xfId="11" xr:uid="{00000000-0005-0000-0000-000008000000}"/>
    <cellStyle name="20% - Акцент1 2 4" xfId="12" xr:uid="{00000000-0005-0000-0000-000009000000}"/>
    <cellStyle name="20% - Акцент1 2 4 2" xfId="13" xr:uid="{00000000-0005-0000-0000-00000A000000}"/>
    <cellStyle name="20% - Акцент1 2 5" xfId="14" xr:uid="{00000000-0005-0000-0000-00000B000000}"/>
    <cellStyle name="20% - Акцент1 2_Лист5" xfId="15" xr:uid="{00000000-0005-0000-0000-00000C000000}"/>
    <cellStyle name="20% - Акцент1 3" xfId="16" xr:uid="{00000000-0005-0000-0000-00000D000000}"/>
    <cellStyle name="20% - Акцент1 3 2" xfId="17" xr:uid="{00000000-0005-0000-0000-00000E000000}"/>
    <cellStyle name="20% - Акцент1 3 2 2" xfId="18" xr:uid="{00000000-0005-0000-0000-00000F000000}"/>
    <cellStyle name="20% - Акцент1 3 2 2 2" xfId="19" xr:uid="{00000000-0005-0000-0000-000010000000}"/>
    <cellStyle name="20% - Акцент1 3 2 3" xfId="20" xr:uid="{00000000-0005-0000-0000-000011000000}"/>
    <cellStyle name="20% - Акцент1 3 2 3 2" xfId="21" xr:uid="{00000000-0005-0000-0000-000012000000}"/>
    <cellStyle name="20% - Акцент1 3 2 4" xfId="22" xr:uid="{00000000-0005-0000-0000-000013000000}"/>
    <cellStyle name="20% - Акцент1 3 3" xfId="23" xr:uid="{00000000-0005-0000-0000-000014000000}"/>
    <cellStyle name="20% - Акцент1 3 3 2" xfId="24" xr:uid="{00000000-0005-0000-0000-000015000000}"/>
    <cellStyle name="20% - Акцент1 3 4" xfId="25" xr:uid="{00000000-0005-0000-0000-000016000000}"/>
    <cellStyle name="20% - Акцент1 3_Лист5" xfId="26" xr:uid="{00000000-0005-0000-0000-000017000000}"/>
    <cellStyle name="20% - Акцент1 4" xfId="27" xr:uid="{00000000-0005-0000-0000-000018000000}"/>
    <cellStyle name="20% - Акцент1 4 2" xfId="28" xr:uid="{00000000-0005-0000-0000-000019000000}"/>
    <cellStyle name="20% - Акцент1 4 2 2" xfId="29" xr:uid="{00000000-0005-0000-0000-00001A000000}"/>
    <cellStyle name="20% - Акцент1 4 3" xfId="30" xr:uid="{00000000-0005-0000-0000-00001B000000}"/>
    <cellStyle name="20% - Акцент1 4 3 2" xfId="31" xr:uid="{00000000-0005-0000-0000-00001C000000}"/>
    <cellStyle name="20% - Акцент1 4 4" xfId="32" xr:uid="{00000000-0005-0000-0000-00001D000000}"/>
    <cellStyle name="20% - Акцент2 2" xfId="33" xr:uid="{00000000-0005-0000-0000-00001E000000}"/>
    <cellStyle name="20% - Акцент2 2 2" xfId="34" xr:uid="{00000000-0005-0000-0000-00001F000000}"/>
    <cellStyle name="20% - Акцент2 2 2 2" xfId="35" xr:uid="{00000000-0005-0000-0000-000020000000}"/>
    <cellStyle name="20% - Акцент2 2 2 2 2" xfId="36" xr:uid="{00000000-0005-0000-0000-000021000000}"/>
    <cellStyle name="20% - Акцент2 2 2 3" xfId="37" xr:uid="{00000000-0005-0000-0000-000022000000}"/>
    <cellStyle name="20% - Акцент2 2 2 3 2" xfId="38" xr:uid="{00000000-0005-0000-0000-000023000000}"/>
    <cellStyle name="20% - Акцент2 2 2 4" xfId="39" xr:uid="{00000000-0005-0000-0000-000024000000}"/>
    <cellStyle name="20% - Акцент2 2 3" xfId="40" xr:uid="{00000000-0005-0000-0000-000025000000}"/>
    <cellStyle name="20% - Акцент2 2 3 2" xfId="41" xr:uid="{00000000-0005-0000-0000-000026000000}"/>
    <cellStyle name="20% - Акцент2 2 4" xfId="42" xr:uid="{00000000-0005-0000-0000-000027000000}"/>
    <cellStyle name="20% - Акцент2 2 4 2" xfId="43" xr:uid="{00000000-0005-0000-0000-000028000000}"/>
    <cellStyle name="20% - Акцент2 2 5" xfId="44" xr:uid="{00000000-0005-0000-0000-000029000000}"/>
    <cellStyle name="20% - Акцент2 2_Лист5" xfId="45" xr:uid="{00000000-0005-0000-0000-00002A000000}"/>
    <cellStyle name="20% - Акцент2 3" xfId="46" xr:uid="{00000000-0005-0000-0000-00002B000000}"/>
    <cellStyle name="20% - Акцент2 3 2" xfId="47" xr:uid="{00000000-0005-0000-0000-00002C000000}"/>
    <cellStyle name="20% - Акцент2 3 2 2" xfId="48" xr:uid="{00000000-0005-0000-0000-00002D000000}"/>
    <cellStyle name="20% - Акцент2 3 2 2 2" xfId="49" xr:uid="{00000000-0005-0000-0000-00002E000000}"/>
    <cellStyle name="20% - Акцент2 3 2 3" xfId="50" xr:uid="{00000000-0005-0000-0000-00002F000000}"/>
    <cellStyle name="20% - Акцент2 3 2 3 2" xfId="51" xr:uid="{00000000-0005-0000-0000-000030000000}"/>
    <cellStyle name="20% - Акцент2 3 2 4" xfId="52" xr:uid="{00000000-0005-0000-0000-000031000000}"/>
    <cellStyle name="20% - Акцент2 3 3" xfId="53" xr:uid="{00000000-0005-0000-0000-000032000000}"/>
    <cellStyle name="20% - Акцент2 3 3 2" xfId="54" xr:uid="{00000000-0005-0000-0000-000033000000}"/>
    <cellStyle name="20% - Акцент2 3 4" xfId="55" xr:uid="{00000000-0005-0000-0000-000034000000}"/>
    <cellStyle name="20% - Акцент2 3_Лист5" xfId="56" xr:uid="{00000000-0005-0000-0000-000035000000}"/>
    <cellStyle name="20% - Акцент2 4" xfId="57" xr:uid="{00000000-0005-0000-0000-000036000000}"/>
    <cellStyle name="20% - Акцент2 4 2" xfId="58" xr:uid="{00000000-0005-0000-0000-000037000000}"/>
    <cellStyle name="20% - Акцент2 4 2 2" xfId="59" xr:uid="{00000000-0005-0000-0000-000038000000}"/>
    <cellStyle name="20% - Акцент2 4 3" xfId="60" xr:uid="{00000000-0005-0000-0000-000039000000}"/>
    <cellStyle name="20% - Акцент2 4 3 2" xfId="61" xr:uid="{00000000-0005-0000-0000-00003A000000}"/>
    <cellStyle name="20% - Акцент2 4 4" xfId="62" xr:uid="{00000000-0005-0000-0000-00003B000000}"/>
    <cellStyle name="20% - Акцент3 2" xfId="63" xr:uid="{00000000-0005-0000-0000-00003C000000}"/>
    <cellStyle name="20% - Акцент3 2 2" xfId="64" xr:uid="{00000000-0005-0000-0000-00003D000000}"/>
    <cellStyle name="20% - Акцент3 2 2 2" xfId="65" xr:uid="{00000000-0005-0000-0000-00003E000000}"/>
    <cellStyle name="20% - Акцент3 2 2 2 2" xfId="66" xr:uid="{00000000-0005-0000-0000-00003F000000}"/>
    <cellStyle name="20% - Акцент3 2 2 3" xfId="67" xr:uid="{00000000-0005-0000-0000-000040000000}"/>
    <cellStyle name="20% - Акцент3 2 2 3 2" xfId="68" xr:uid="{00000000-0005-0000-0000-000041000000}"/>
    <cellStyle name="20% - Акцент3 2 2 4" xfId="69" xr:uid="{00000000-0005-0000-0000-000042000000}"/>
    <cellStyle name="20% - Акцент3 2 3" xfId="70" xr:uid="{00000000-0005-0000-0000-000043000000}"/>
    <cellStyle name="20% - Акцент3 2 3 2" xfId="71" xr:uid="{00000000-0005-0000-0000-000044000000}"/>
    <cellStyle name="20% - Акцент3 2 4" xfId="72" xr:uid="{00000000-0005-0000-0000-000045000000}"/>
    <cellStyle name="20% - Акцент3 2 4 2" xfId="73" xr:uid="{00000000-0005-0000-0000-000046000000}"/>
    <cellStyle name="20% - Акцент3 2 5" xfId="74" xr:uid="{00000000-0005-0000-0000-000047000000}"/>
    <cellStyle name="20% - Акцент3 2_Лист5" xfId="75" xr:uid="{00000000-0005-0000-0000-000048000000}"/>
    <cellStyle name="20% - Акцент3 3" xfId="76" xr:uid="{00000000-0005-0000-0000-000049000000}"/>
    <cellStyle name="20% - Акцент3 3 2" xfId="77" xr:uid="{00000000-0005-0000-0000-00004A000000}"/>
    <cellStyle name="20% - Акцент3 3 2 2" xfId="78" xr:uid="{00000000-0005-0000-0000-00004B000000}"/>
    <cellStyle name="20% - Акцент3 3 2 2 2" xfId="79" xr:uid="{00000000-0005-0000-0000-00004C000000}"/>
    <cellStyle name="20% - Акцент3 3 2 3" xfId="80" xr:uid="{00000000-0005-0000-0000-00004D000000}"/>
    <cellStyle name="20% - Акцент3 3 2 3 2" xfId="81" xr:uid="{00000000-0005-0000-0000-00004E000000}"/>
    <cellStyle name="20% - Акцент3 3 2 4" xfId="82" xr:uid="{00000000-0005-0000-0000-00004F000000}"/>
    <cellStyle name="20% - Акцент3 3 3" xfId="83" xr:uid="{00000000-0005-0000-0000-000050000000}"/>
    <cellStyle name="20% - Акцент3 3 3 2" xfId="84" xr:uid="{00000000-0005-0000-0000-000051000000}"/>
    <cellStyle name="20% - Акцент3 3 4" xfId="85" xr:uid="{00000000-0005-0000-0000-000052000000}"/>
    <cellStyle name="20% - Акцент3 3_Лист5" xfId="86" xr:uid="{00000000-0005-0000-0000-000053000000}"/>
    <cellStyle name="20% - Акцент3 4" xfId="87" xr:uid="{00000000-0005-0000-0000-000054000000}"/>
    <cellStyle name="20% - Акцент3 4 2" xfId="88" xr:uid="{00000000-0005-0000-0000-000055000000}"/>
    <cellStyle name="20% - Акцент3 4 2 2" xfId="89" xr:uid="{00000000-0005-0000-0000-000056000000}"/>
    <cellStyle name="20% - Акцент3 4 3" xfId="90" xr:uid="{00000000-0005-0000-0000-000057000000}"/>
    <cellStyle name="20% - Акцент3 4 3 2" xfId="91" xr:uid="{00000000-0005-0000-0000-000058000000}"/>
    <cellStyle name="20% - Акцент3 4 4" xfId="92" xr:uid="{00000000-0005-0000-0000-000059000000}"/>
    <cellStyle name="20% - Акцент4 2" xfId="93" xr:uid="{00000000-0005-0000-0000-00005A000000}"/>
    <cellStyle name="20% - Акцент4 2 2" xfId="94" xr:uid="{00000000-0005-0000-0000-00005B000000}"/>
    <cellStyle name="20% - Акцент4 2 2 2" xfId="95" xr:uid="{00000000-0005-0000-0000-00005C000000}"/>
    <cellStyle name="20% - Акцент4 2 2 2 2" xfId="96" xr:uid="{00000000-0005-0000-0000-00005D000000}"/>
    <cellStyle name="20% - Акцент4 2 2 3" xfId="97" xr:uid="{00000000-0005-0000-0000-00005E000000}"/>
    <cellStyle name="20% - Акцент4 2 2 3 2" xfId="98" xr:uid="{00000000-0005-0000-0000-00005F000000}"/>
    <cellStyle name="20% - Акцент4 2 2 4" xfId="99" xr:uid="{00000000-0005-0000-0000-000060000000}"/>
    <cellStyle name="20% - Акцент4 2 3" xfId="100" xr:uid="{00000000-0005-0000-0000-000061000000}"/>
    <cellStyle name="20% - Акцент4 2 3 2" xfId="101" xr:uid="{00000000-0005-0000-0000-000062000000}"/>
    <cellStyle name="20% - Акцент4 2 4" xfId="102" xr:uid="{00000000-0005-0000-0000-000063000000}"/>
    <cellStyle name="20% - Акцент4 2 4 2" xfId="103" xr:uid="{00000000-0005-0000-0000-000064000000}"/>
    <cellStyle name="20% - Акцент4 2 5" xfId="104" xr:uid="{00000000-0005-0000-0000-000065000000}"/>
    <cellStyle name="20% - Акцент4 2_Лист5" xfId="105" xr:uid="{00000000-0005-0000-0000-000066000000}"/>
    <cellStyle name="20% - Акцент4 3" xfId="106" xr:uid="{00000000-0005-0000-0000-000067000000}"/>
    <cellStyle name="20% - Акцент4 3 2" xfId="107" xr:uid="{00000000-0005-0000-0000-000068000000}"/>
    <cellStyle name="20% - Акцент4 3 2 2" xfId="108" xr:uid="{00000000-0005-0000-0000-000069000000}"/>
    <cellStyle name="20% - Акцент4 3 2 2 2" xfId="109" xr:uid="{00000000-0005-0000-0000-00006A000000}"/>
    <cellStyle name="20% - Акцент4 3 2 3" xfId="110" xr:uid="{00000000-0005-0000-0000-00006B000000}"/>
    <cellStyle name="20% - Акцент4 3 2 3 2" xfId="111" xr:uid="{00000000-0005-0000-0000-00006C000000}"/>
    <cellStyle name="20% - Акцент4 3 2 4" xfId="112" xr:uid="{00000000-0005-0000-0000-00006D000000}"/>
    <cellStyle name="20% - Акцент4 3 3" xfId="113" xr:uid="{00000000-0005-0000-0000-00006E000000}"/>
    <cellStyle name="20% - Акцент4 3 3 2" xfId="114" xr:uid="{00000000-0005-0000-0000-00006F000000}"/>
    <cellStyle name="20% - Акцент4 3 4" xfId="115" xr:uid="{00000000-0005-0000-0000-000070000000}"/>
    <cellStyle name="20% - Акцент4 3_Лист5" xfId="116" xr:uid="{00000000-0005-0000-0000-000071000000}"/>
    <cellStyle name="20% - Акцент4 4" xfId="117" xr:uid="{00000000-0005-0000-0000-000072000000}"/>
    <cellStyle name="20% - Акцент4 4 2" xfId="118" xr:uid="{00000000-0005-0000-0000-000073000000}"/>
    <cellStyle name="20% - Акцент4 4 2 2" xfId="119" xr:uid="{00000000-0005-0000-0000-000074000000}"/>
    <cellStyle name="20% - Акцент4 4 3" xfId="120" xr:uid="{00000000-0005-0000-0000-000075000000}"/>
    <cellStyle name="20% - Акцент4 4 3 2" xfId="121" xr:uid="{00000000-0005-0000-0000-000076000000}"/>
    <cellStyle name="20% - Акцент4 4 4" xfId="122" xr:uid="{00000000-0005-0000-0000-000077000000}"/>
    <cellStyle name="20% - Акцент5 2" xfId="123" xr:uid="{00000000-0005-0000-0000-000078000000}"/>
    <cellStyle name="20% - Акцент5 2 2" xfId="124" xr:uid="{00000000-0005-0000-0000-000079000000}"/>
    <cellStyle name="20% - Акцент5 2 2 2" xfId="125" xr:uid="{00000000-0005-0000-0000-00007A000000}"/>
    <cellStyle name="20% - Акцент5 2 2 2 2" xfId="126" xr:uid="{00000000-0005-0000-0000-00007B000000}"/>
    <cellStyle name="20% - Акцент5 2 2 3" xfId="127" xr:uid="{00000000-0005-0000-0000-00007C000000}"/>
    <cellStyle name="20% - Акцент5 2 2 3 2" xfId="128" xr:uid="{00000000-0005-0000-0000-00007D000000}"/>
    <cellStyle name="20% - Акцент5 2 2 4" xfId="129" xr:uid="{00000000-0005-0000-0000-00007E000000}"/>
    <cellStyle name="20% - Акцент5 2 3" xfId="130" xr:uid="{00000000-0005-0000-0000-00007F000000}"/>
    <cellStyle name="20% - Акцент5 2 3 2" xfId="131" xr:uid="{00000000-0005-0000-0000-000080000000}"/>
    <cellStyle name="20% - Акцент5 2 4" xfId="132" xr:uid="{00000000-0005-0000-0000-000081000000}"/>
    <cellStyle name="20% - Акцент5 2 4 2" xfId="133" xr:uid="{00000000-0005-0000-0000-000082000000}"/>
    <cellStyle name="20% - Акцент5 2 5" xfId="134" xr:uid="{00000000-0005-0000-0000-000083000000}"/>
    <cellStyle name="20% - Акцент5 2_Лист5" xfId="135" xr:uid="{00000000-0005-0000-0000-000084000000}"/>
    <cellStyle name="20% - Акцент5 3" xfId="136" xr:uid="{00000000-0005-0000-0000-000085000000}"/>
    <cellStyle name="20% - Акцент5 3 2" xfId="137" xr:uid="{00000000-0005-0000-0000-000086000000}"/>
    <cellStyle name="20% - Акцент5 3 2 2" xfId="138" xr:uid="{00000000-0005-0000-0000-000087000000}"/>
    <cellStyle name="20% - Акцент5 3 2 2 2" xfId="139" xr:uid="{00000000-0005-0000-0000-000088000000}"/>
    <cellStyle name="20% - Акцент5 3 2 3" xfId="140" xr:uid="{00000000-0005-0000-0000-000089000000}"/>
    <cellStyle name="20% - Акцент5 3 2 3 2" xfId="141" xr:uid="{00000000-0005-0000-0000-00008A000000}"/>
    <cellStyle name="20% - Акцент5 3 2 4" xfId="142" xr:uid="{00000000-0005-0000-0000-00008B000000}"/>
    <cellStyle name="20% - Акцент5 3 3" xfId="143" xr:uid="{00000000-0005-0000-0000-00008C000000}"/>
    <cellStyle name="20% - Акцент5 3 3 2" xfId="144" xr:uid="{00000000-0005-0000-0000-00008D000000}"/>
    <cellStyle name="20% - Акцент5 3 4" xfId="145" xr:uid="{00000000-0005-0000-0000-00008E000000}"/>
    <cellStyle name="20% - Акцент5 3_Лист5" xfId="146" xr:uid="{00000000-0005-0000-0000-00008F000000}"/>
    <cellStyle name="20% - Акцент5 4" xfId="147" xr:uid="{00000000-0005-0000-0000-000090000000}"/>
    <cellStyle name="20% - Акцент5 4 2" xfId="148" xr:uid="{00000000-0005-0000-0000-000091000000}"/>
    <cellStyle name="20% - Акцент5 4 2 2" xfId="149" xr:uid="{00000000-0005-0000-0000-000092000000}"/>
    <cellStyle name="20% - Акцент5 4 3" xfId="150" xr:uid="{00000000-0005-0000-0000-000093000000}"/>
    <cellStyle name="20% - Акцент5 4 3 2" xfId="151" xr:uid="{00000000-0005-0000-0000-000094000000}"/>
    <cellStyle name="20% - Акцент5 4 4" xfId="152" xr:uid="{00000000-0005-0000-0000-000095000000}"/>
    <cellStyle name="20% - Акцент6 2" xfId="153" xr:uid="{00000000-0005-0000-0000-000096000000}"/>
    <cellStyle name="20% - Акцент6 2 2" xfId="154" xr:uid="{00000000-0005-0000-0000-000097000000}"/>
    <cellStyle name="20% - Акцент6 2 2 2" xfId="155" xr:uid="{00000000-0005-0000-0000-000098000000}"/>
    <cellStyle name="20% - Акцент6 2 2 2 2" xfId="156" xr:uid="{00000000-0005-0000-0000-000099000000}"/>
    <cellStyle name="20% - Акцент6 2 2 3" xfId="157" xr:uid="{00000000-0005-0000-0000-00009A000000}"/>
    <cellStyle name="20% - Акцент6 2 2 3 2" xfId="158" xr:uid="{00000000-0005-0000-0000-00009B000000}"/>
    <cellStyle name="20% - Акцент6 2 2 4" xfId="159" xr:uid="{00000000-0005-0000-0000-00009C000000}"/>
    <cellStyle name="20% - Акцент6 2 3" xfId="160" xr:uid="{00000000-0005-0000-0000-00009D000000}"/>
    <cellStyle name="20% - Акцент6 2 3 2" xfId="161" xr:uid="{00000000-0005-0000-0000-00009E000000}"/>
    <cellStyle name="20% - Акцент6 2 4" xfId="162" xr:uid="{00000000-0005-0000-0000-00009F000000}"/>
    <cellStyle name="20% - Акцент6 2 4 2" xfId="163" xr:uid="{00000000-0005-0000-0000-0000A0000000}"/>
    <cellStyle name="20% - Акцент6 2 5" xfId="164" xr:uid="{00000000-0005-0000-0000-0000A1000000}"/>
    <cellStyle name="20% - Акцент6 2_Лист5" xfId="165" xr:uid="{00000000-0005-0000-0000-0000A2000000}"/>
    <cellStyle name="20% - Акцент6 3" xfId="166" xr:uid="{00000000-0005-0000-0000-0000A3000000}"/>
    <cellStyle name="20% - Акцент6 3 2" xfId="167" xr:uid="{00000000-0005-0000-0000-0000A4000000}"/>
    <cellStyle name="20% - Акцент6 3 2 2" xfId="168" xr:uid="{00000000-0005-0000-0000-0000A5000000}"/>
    <cellStyle name="20% - Акцент6 3 2 2 2" xfId="169" xr:uid="{00000000-0005-0000-0000-0000A6000000}"/>
    <cellStyle name="20% - Акцент6 3 2 3" xfId="170" xr:uid="{00000000-0005-0000-0000-0000A7000000}"/>
    <cellStyle name="20% - Акцент6 3 2 3 2" xfId="171" xr:uid="{00000000-0005-0000-0000-0000A8000000}"/>
    <cellStyle name="20% - Акцент6 3 2 4" xfId="172" xr:uid="{00000000-0005-0000-0000-0000A9000000}"/>
    <cellStyle name="20% - Акцент6 3 3" xfId="173" xr:uid="{00000000-0005-0000-0000-0000AA000000}"/>
    <cellStyle name="20% - Акцент6 3 3 2" xfId="174" xr:uid="{00000000-0005-0000-0000-0000AB000000}"/>
    <cellStyle name="20% - Акцент6 3 4" xfId="175" xr:uid="{00000000-0005-0000-0000-0000AC000000}"/>
    <cellStyle name="20% - Акцент6 3_Лист5" xfId="176" xr:uid="{00000000-0005-0000-0000-0000AD000000}"/>
    <cellStyle name="20% - Акцент6 4" xfId="177" xr:uid="{00000000-0005-0000-0000-0000AE000000}"/>
    <cellStyle name="20% - Акцент6 4 2" xfId="178" xr:uid="{00000000-0005-0000-0000-0000AF000000}"/>
    <cellStyle name="20% - Акцент6 4 2 2" xfId="179" xr:uid="{00000000-0005-0000-0000-0000B0000000}"/>
    <cellStyle name="20% - Акцент6 4 3" xfId="180" xr:uid="{00000000-0005-0000-0000-0000B1000000}"/>
    <cellStyle name="20% - Акцент6 4 3 2" xfId="181" xr:uid="{00000000-0005-0000-0000-0000B2000000}"/>
    <cellStyle name="20% - Акцент6 4 4" xfId="182" xr:uid="{00000000-0005-0000-0000-0000B3000000}"/>
    <cellStyle name="40% - Акцент1 2" xfId="183" xr:uid="{00000000-0005-0000-0000-0000B4000000}"/>
    <cellStyle name="40% - Акцент1 2 2" xfId="184" xr:uid="{00000000-0005-0000-0000-0000B5000000}"/>
    <cellStyle name="40% - Акцент1 2 2 2" xfId="185" xr:uid="{00000000-0005-0000-0000-0000B6000000}"/>
    <cellStyle name="40% - Акцент1 2 2 2 2" xfId="186" xr:uid="{00000000-0005-0000-0000-0000B7000000}"/>
    <cellStyle name="40% - Акцент1 2 2 3" xfId="187" xr:uid="{00000000-0005-0000-0000-0000B8000000}"/>
    <cellStyle name="40% - Акцент1 2 2 3 2" xfId="188" xr:uid="{00000000-0005-0000-0000-0000B9000000}"/>
    <cellStyle name="40% - Акцент1 2 2 4" xfId="189" xr:uid="{00000000-0005-0000-0000-0000BA000000}"/>
    <cellStyle name="40% - Акцент1 2 3" xfId="190" xr:uid="{00000000-0005-0000-0000-0000BB000000}"/>
    <cellStyle name="40% - Акцент1 2 3 2" xfId="191" xr:uid="{00000000-0005-0000-0000-0000BC000000}"/>
    <cellStyle name="40% - Акцент1 2 4" xfId="192" xr:uid="{00000000-0005-0000-0000-0000BD000000}"/>
    <cellStyle name="40% - Акцент1 2 4 2" xfId="193" xr:uid="{00000000-0005-0000-0000-0000BE000000}"/>
    <cellStyle name="40% - Акцент1 2 5" xfId="194" xr:uid="{00000000-0005-0000-0000-0000BF000000}"/>
    <cellStyle name="40% - Акцент1 2_Лист5" xfId="195" xr:uid="{00000000-0005-0000-0000-0000C0000000}"/>
    <cellStyle name="40% - Акцент1 3" xfId="196" xr:uid="{00000000-0005-0000-0000-0000C1000000}"/>
    <cellStyle name="40% - Акцент1 3 2" xfId="197" xr:uid="{00000000-0005-0000-0000-0000C2000000}"/>
    <cellStyle name="40% - Акцент1 3 2 2" xfId="198" xr:uid="{00000000-0005-0000-0000-0000C3000000}"/>
    <cellStyle name="40% - Акцент1 3 2 2 2" xfId="199" xr:uid="{00000000-0005-0000-0000-0000C4000000}"/>
    <cellStyle name="40% - Акцент1 3 2 3" xfId="200" xr:uid="{00000000-0005-0000-0000-0000C5000000}"/>
    <cellStyle name="40% - Акцент1 3 2 3 2" xfId="201" xr:uid="{00000000-0005-0000-0000-0000C6000000}"/>
    <cellStyle name="40% - Акцент1 3 2 4" xfId="202" xr:uid="{00000000-0005-0000-0000-0000C7000000}"/>
    <cellStyle name="40% - Акцент1 3 3" xfId="203" xr:uid="{00000000-0005-0000-0000-0000C8000000}"/>
    <cellStyle name="40% - Акцент1 3 3 2" xfId="204" xr:uid="{00000000-0005-0000-0000-0000C9000000}"/>
    <cellStyle name="40% - Акцент1 3 4" xfId="205" xr:uid="{00000000-0005-0000-0000-0000CA000000}"/>
    <cellStyle name="40% - Акцент1 3_Лист5" xfId="206" xr:uid="{00000000-0005-0000-0000-0000CB000000}"/>
    <cellStyle name="40% - Акцент1 4" xfId="207" xr:uid="{00000000-0005-0000-0000-0000CC000000}"/>
    <cellStyle name="40% - Акцент1 4 2" xfId="208" xr:uid="{00000000-0005-0000-0000-0000CD000000}"/>
    <cellStyle name="40% - Акцент1 4 2 2" xfId="209" xr:uid="{00000000-0005-0000-0000-0000CE000000}"/>
    <cellStyle name="40% - Акцент1 4 3" xfId="210" xr:uid="{00000000-0005-0000-0000-0000CF000000}"/>
    <cellStyle name="40% - Акцент1 4 3 2" xfId="211" xr:uid="{00000000-0005-0000-0000-0000D0000000}"/>
    <cellStyle name="40% - Акцент1 4 4" xfId="212" xr:uid="{00000000-0005-0000-0000-0000D1000000}"/>
    <cellStyle name="40% - Акцент2 2" xfId="213" xr:uid="{00000000-0005-0000-0000-0000D2000000}"/>
    <cellStyle name="40% - Акцент2 2 2" xfId="214" xr:uid="{00000000-0005-0000-0000-0000D3000000}"/>
    <cellStyle name="40% - Акцент2 2 2 2" xfId="215" xr:uid="{00000000-0005-0000-0000-0000D4000000}"/>
    <cellStyle name="40% - Акцент2 2 2 2 2" xfId="216" xr:uid="{00000000-0005-0000-0000-0000D5000000}"/>
    <cellStyle name="40% - Акцент2 2 2 3" xfId="217" xr:uid="{00000000-0005-0000-0000-0000D6000000}"/>
    <cellStyle name="40% - Акцент2 2 2 3 2" xfId="218" xr:uid="{00000000-0005-0000-0000-0000D7000000}"/>
    <cellStyle name="40% - Акцент2 2 2 4" xfId="219" xr:uid="{00000000-0005-0000-0000-0000D8000000}"/>
    <cellStyle name="40% - Акцент2 2 3" xfId="220" xr:uid="{00000000-0005-0000-0000-0000D9000000}"/>
    <cellStyle name="40% - Акцент2 2 3 2" xfId="221" xr:uid="{00000000-0005-0000-0000-0000DA000000}"/>
    <cellStyle name="40% - Акцент2 2 4" xfId="222" xr:uid="{00000000-0005-0000-0000-0000DB000000}"/>
    <cellStyle name="40% - Акцент2 2 4 2" xfId="223" xr:uid="{00000000-0005-0000-0000-0000DC000000}"/>
    <cellStyle name="40% - Акцент2 2 5" xfId="224" xr:uid="{00000000-0005-0000-0000-0000DD000000}"/>
    <cellStyle name="40% - Акцент2 2_Лист5" xfId="225" xr:uid="{00000000-0005-0000-0000-0000DE000000}"/>
    <cellStyle name="40% - Акцент2 3" xfId="226" xr:uid="{00000000-0005-0000-0000-0000DF000000}"/>
    <cellStyle name="40% - Акцент2 3 2" xfId="227" xr:uid="{00000000-0005-0000-0000-0000E0000000}"/>
    <cellStyle name="40% - Акцент2 3 2 2" xfId="228" xr:uid="{00000000-0005-0000-0000-0000E1000000}"/>
    <cellStyle name="40% - Акцент2 3 2 2 2" xfId="229" xr:uid="{00000000-0005-0000-0000-0000E2000000}"/>
    <cellStyle name="40% - Акцент2 3 2 3" xfId="230" xr:uid="{00000000-0005-0000-0000-0000E3000000}"/>
    <cellStyle name="40% - Акцент2 3 2 3 2" xfId="231" xr:uid="{00000000-0005-0000-0000-0000E4000000}"/>
    <cellStyle name="40% - Акцент2 3 2 4" xfId="232" xr:uid="{00000000-0005-0000-0000-0000E5000000}"/>
    <cellStyle name="40% - Акцент2 3 3" xfId="233" xr:uid="{00000000-0005-0000-0000-0000E6000000}"/>
    <cellStyle name="40% - Акцент2 3 3 2" xfId="234" xr:uid="{00000000-0005-0000-0000-0000E7000000}"/>
    <cellStyle name="40% - Акцент2 3 4" xfId="235" xr:uid="{00000000-0005-0000-0000-0000E8000000}"/>
    <cellStyle name="40% - Акцент2 3_Лист5" xfId="236" xr:uid="{00000000-0005-0000-0000-0000E9000000}"/>
    <cellStyle name="40% - Акцент2 4" xfId="237" xr:uid="{00000000-0005-0000-0000-0000EA000000}"/>
    <cellStyle name="40% - Акцент2 4 2" xfId="238" xr:uid="{00000000-0005-0000-0000-0000EB000000}"/>
    <cellStyle name="40% - Акцент2 4 2 2" xfId="239" xr:uid="{00000000-0005-0000-0000-0000EC000000}"/>
    <cellStyle name="40% - Акцент2 4 3" xfId="240" xr:uid="{00000000-0005-0000-0000-0000ED000000}"/>
    <cellStyle name="40% - Акцент2 4 3 2" xfId="241" xr:uid="{00000000-0005-0000-0000-0000EE000000}"/>
    <cellStyle name="40% - Акцент2 4 4" xfId="242" xr:uid="{00000000-0005-0000-0000-0000EF000000}"/>
    <cellStyle name="40% - Акцент3 2" xfId="243" xr:uid="{00000000-0005-0000-0000-0000F0000000}"/>
    <cellStyle name="40% - Акцент3 2 2" xfId="244" xr:uid="{00000000-0005-0000-0000-0000F1000000}"/>
    <cellStyle name="40% - Акцент3 2 2 2" xfId="245" xr:uid="{00000000-0005-0000-0000-0000F2000000}"/>
    <cellStyle name="40% - Акцент3 2 2 2 2" xfId="246" xr:uid="{00000000-0005-0000-0000-0000F3000000}"/>
    <cellStyle name="40% - Акцент3 2 2 3" xfId="247" xr:uid="{00000000-0005-0000-0000-0000F4000000}"/>
    <cellStyle name="40% - Акцент3 2 2 3 2" xfId="248" xr:uid="{00000000-0005-0000-0000-0000F5000000}"/>
    <cellStyle name="40% - Акцент3 2 2 4" xfId="249" xr:uid="{00000000-0005-0000-0000-0000F6000000}"/>
    <cellStyle name="40% - Акцент3 2 3" xfId="250" xr:uid="{00000000-0005-0000-0000-0000F7000000}"/>
    <cellStyle name="40% - Акцент3 2 3 2" xfId="251" xr:uid="{00000000-0005-0000-0000-0000F8000000}"/>
    <cellStyle name="40% - Акцент3 2 4" xfId="252" xr:uid="{00000000-0005-0000-0000-0000F9000000}"/>
    <cellStyle name="40% - Акцент3 2 4 2" xfId="253" xr:uid="{00000000-0005-0000-0000-0000FA000000}"/>
    <cellStyle name="40% - Акцент3 2 5" xfId="254" xr:uid="{00000000-0005-0000-0000-0000FB000000}"/>
    <cellStyle name="40% - Акцент3 2_Лист5" xfId="255" xr:uid="{00000000-0005-0000-0000-0000FC000000}"/>
    <cellStyle name="40% - Акцент3 3" xfId="256" xr:uid="{00000000-0005-0000-0000-0000FD000000}"/>
    <cellStyle name="40% - Акцент3 3 2" xfId="257" xr:uid="{00000000-0005-0000-0000-0000FE000000}"/>
    <cellStyle name="40% - Акцент3 3 2 2" xfId="258" xr:uid="{00000000-0005-0000-0000-0000FF000000}"/>
    <cellStyle name="40% - Акцент3 3 2 2 2" xfId="259" xr:uid="{00000000-0005-0000-0000-000000010000}"/>
    <cellStyle name="40% - Акцент3 3 2 3" xfId="260" xr:uid="{00000000-0005-0000-0000-000001010000}"/>
    <cellStyle name="40% - Акцент3 3 2 3 2" xfId="261" xr:uid="{00000000-0005-0000-0000-000002010000}"/>
    <cellStyle name="40% - Акцент3 3 2 4" xfId="262" xr:uid="{00000000-0005-0000-0000-000003010000}"/>
    <cellStyle name="40% - Акцент3 3 3" xfId="263" xr:uid="{00000000-0005-0000-0000-000004010000}"/>
    <cellStyle name="40% - Акцент3 3 3 2" xfId="264" xr:uid="{00000000-0005-0000-0000-000005010000}"/>
    <cellStyle name="40% - Акцент3 3 4" xfId="265" xr:uid="{00000000-0005-0000-0000-000006010000}"/>
    <cellStyle name="40% - Акцент3 3_Лист5" xfId="266" xr:uid="{00000000-0005-0000-0000-000007010000}"/>
    <cellStyle name="40% - Акцент3 4" xfId="267" xr:uid="{00000000-0005-0000-0000-000008010000}"/>
    <cellStyle name="40% - Акцент3 4 2" xfId="268" xr:uid="{00000000-0005-0000-0000-000009010000}"/>
    <cellStyle name="40% - Акцент3 4 2 2" xfId="269" xr:uid="{00000000-0005-0000-0000-00000A010000}"/>
    <cellStyle name="40% - Акцент3 4 3" xfId="270" xr:uid="{00000000-0005-0000-0000-00000B010000}"/>
    <cellStyle name="40% - Акцент3 4 3 2" xfId="271" xr:uid="{00000000-0005-0000-0000-00000C010000}"/>
    <cellStyle name="40% - Акцент3 4 4" xfId="272" xr:uid="{00000000-0005-0000-0000-00000D010000}"/>
    <cellStyle name="40% - Акцент4 2" xfId="273" xr:uid="{00000000-0005-0000-0000-00000E010000}"/>
    <cellStyle name="40% - Акцент4 2 2" xfId="274" xr:uid="{00000000-0005-0000-0000-00000F010000}"/>
    <cellStyle name="40% - Акцент4 2 2 2" xfId="275" xr:uid="{00000000-0005-0000-0000-000010010000}"/>
    <cellStyle name="40% - Акцент4 2 2 2 2" xfId="276" xr:uid="{00000000-0005-0000-0000-000011010000}"/>
    <cellStyle name="40% - Акцент4 2 2 3" xfId="277" xr:uid="{00000000-0005-0000-0000-000012010000}"/>
    <cellStyle name="40% - Акцент4 2 2 3 2" xfId="278" xr:uid="{00000000-0005-0000-0000-000013010000}"/>
    <cellStyle name="40% - Акцент4 2 2 4" xfId="279" xr:uid="{00000000-0005-0000-0000-000014010000}"/>
    <cellStyle name="40% - Акцент4 2 3" xfId="280" xr:uid="{00000000-0005-0000-0000-000015010000}"/>
    <cellStyle name="40% - Акцент4 2 3 2" xfId="281" xr:uid="{00000000-0005-0000-0000-000016010000}"/>
    <cellStyle name="40% - Акцент4 2 4" xfId="282" xr:uid="{00000000-0005-0000-0000-000017010000}"/>
    <cellStyle name="40% - Акцент4 2 4 2" xfId="283" xr:uid="{00000000-0005-0000-0000-000018010000}"/>
    <cellStyle name="40% - Акцент4 2 5" xfId="284" xr:uid="{00000000-0005-0000-0000-000019010000}"/>
    <cellStyle name="40% - Акцент4 2_Лист5" xfId="285" xr:uid="{00000000-0005-0000-0000-00001A010000}"/>
    <cellStyle name="40% - Акцент4 3" xfId="286" xr:uid="{00000000-0005-0000-0000-00001B010000}"/>
    <cellStyle name="40% - Акцент4 3 2" xfId="287" xr:uid="{00000000-0005-0000-0000-00001C010000}"/>
    <cellStyle name="40% - Акцент4 3 2 2" xfId="288" xr:uid="{00000000-0005-0000-0000-00001D010000}"/>
    <cellStyle name="40% - Акцент4 3 2 2 2" xfId="289" xr:uid="{00000000-0005-0000-0000-00001E010000}"/>
    <cellStyle name="40% - Акцент4 3 2 3" xfId="290" xr:uid="{00000000-0005-0000-0000-00001F010000}"/>
    <cellStyle name="40% - Акцент4 3 2 3 2" xfId="291" xr:uid="{00000000-0005-0000-0000-000020010000}"/>
    <cellStyle name="40% - Акцент4 3 2 4" xfId="292" xr:uid="{00000000-0005-0000-0000-000021010000}"/>
    <cellStyle name="40% - Акцент4 3 3" xfId="293" xr:uid="{00000000-0005-0000-0000-000022010000}"/>
    <cellStyle name="40% - Акцент4 3 3 2" xfId="294" xr:uid="{00000000-0005-0000-0000-000023010000}"/>
    <cellStyle name="40% - Акцент4 3 4" xfId="295" xr:uid="{00000000-0005-0000-0000-000024010000}"/>
    <cellStyle name="40% - Акцент4 3_Лист5" xfId="296" xr:uid="{00000000-0005-0000-0000-000025010000}"/>
    <cellStyle name="40% - Акцент4 4" xfId="297" xr:uid="{00000000-0005-0000-0000-000026010000}"/>
    <cellStyle name="40% - Акцент4 4 2" xfId="298" xr:uid="{00000000-0005-0000-0000-000027010000}"/>
    <cellStyle name="40% - Акцент4 4 2 2" xfId="299" xr:uid="{00000000-0005-0000-0000-000028010000}"/>
    <cellStyle name="40% - Акцент4 4 3" xfId="300" xr:uid="{00000000-0005-0000-0000-000029010000}"/>
    <cellStyle name="40% - Акцент4 4 3 2" xfId="301" xr:uid="{00000000-0005-0000-0000-00002A010000}"/>
    <cellStyle name="40% - Акцент4 4 4" xfId="302" xr:uid="{00000000-0005-0000-0000-00002B010000}"/>
    <cellStyle name="40% - Акцент5 2" xfId="303" xr:uid="{00000000-0005-0000-0000-00002C010000}"/>
    <cellStyle name="40% - Акцент5 2 2" xfId="304" xr:uid="{00000000-0005-0000-0000-00002D010000}"/>
    <cellStyle name="40% - Акцент5 2 2 2" xfId="305" xr:uid="{00000000-0005-0000-0000-00002E010000}"/>
    <cellStyle name="40% - Акцент5 2 2 2 2" xfId="306" xr:uid="{00000000-0005-0000-0000-00002F010000}"/>
    <cellStyle name="40% - Акцент5 2 2 3" xfId="307" xr:uid="{00000000-0005-0000-0000-000030010000}"/>
    <cellStyle name="40% - Акцент5 2 2 3 2" xfId="308" xr:uid="{00000000-0005-0000-0000-000031010000}"/>
    <cellStyle name="40% - Акцент5 2 2 4" xfId="309" xr:uid="{00000000-0005-0000-0000-000032010000}"/>
    <cellStyle name="40% - Акцент5 2 3" xfId="310" xr:uid="{00000000-0005-0000-0000-000033010000}"/>
    <cellStyle name="40% - Акцент5 2 3 2" xfId="311" xr:uid="{00000000-0005-0000-0000-000034010000}"/>
    <cellStyle name="40% - Акцент5 2 4" xfId="312" xr:uid="{00000000-0005-0000-0000-000035010000}"/>
    <cellStyle name="40% - Акцент5 2 4 2" xfId="313" xr:uid="{00000000-0005-0000-0000-000036010000}"/>
    <cellStyle name="40% - Акцент5 2 5" xfId="314" xr:uid="{00000000-0005-0000-0000-000037010000}"/>
    <cellStyle name="40% - Акцент5 2_Лист5" xfId="315" xr:uid="{00000000-0005-0000-0000-000038010000}"/>
    <cellStyle name="40% - Акцент5 3" xfId="316" xr:uid="{00000000-0005-0000-0000-000039010000}"/>
    <cellStyle name="40% - Акцент5 3 2" xfId="317" xr:uid="{00000000-0005-0000-0000-00003A010000}"/>
    <cellStyle name="40% - Акцент5 3 2 2" xfId="318" xr:uid="{00000000-0005-0000-0000-00003B010000}"/>
    <cellStyle name="40% - Акцент5 3 2 2 2" xfId="319" xr:uid="{00000000-0005-0000-0000-00003C010000}"/>
    <cellStyle name="40% - Акцент5 3 2 3" xfId="320" xr:uid="{00000000-0005-0000-0000-00003D010000}"/>
    <cellStyle name="40% - Акцент5 3 2 3 2" xfId="321" xr:uid="{00000000-0005-0000-0000-00003E010000}"/>
    <cellStyle name="40% - Акцент5 3 2 4" xfId="322" xr:uid="{00000000-0005-0000-0000-00003F010000}"/>
    <cellStyle name="40% - Акцент5 3 3" xfId="323" xr:uid="{00000000-0005-0000-0000-000040010000}"/>
    <cellStyle name="40% - Акцент5 3 3 2" xfId="324" xr:uid="{00000000-0005-0000-0000-000041010000}"/>
    <cellStyle name="40% - Акцент5 3 4" xfId="325" xr:uid="{00000000-0005-0000-0000-000042010000}"/>
    <cellStyle name="40% - Акцент5 3_Лист5" xfId="326" xr:uid="{00000000-0005-0000-0000-000043010000}"/>
    <cellStyle name="40% - Акцент5 4" xfId="327" xr:uid="{00000000-0005-0000-0000-000044010000}"/>
    <cellStyle name="40% - Акцент5 4 2" xfId="328" xr:uid="{00000000-0005-0000-0000-000045010000}"/>
    <cellStyle name="40% - Акцент5 4 2 2" xfId="329" xr:uid="{00000000-0005-0000-0000-000046010000}"/>
    <cellStyle name="40% - Акцент5 4 3" xfId="330" xr:uid="{00000000-0005-0000-0000-000047010000}"/>
    <cellStyle name="40% - Акцент5 4 3 2" xfId="331" xr:uid="{00000000-0005-0000-0000-000048010000}"/>
    <cellStyle name="40% - Акцент5 4 4" xfId="332" xr:uid="{00000000-0005-0000-0000-000049010000}"/>
    <cellStyle name="40% - Акцент6 2" xfId="333" xr:uid="{00000000-0005-0000-0000-00004A010000}"/>
    <cellStyle name="40% - Акцент6 2 2" xfId="334" xr:uid="{00000000-0005-0000-0000-00004B010000}"/>
    <cellStyle name="40% - Акцент6 2 2 2" xfId="335" xr:uid="{00000000-0005-0000-0000-00004C010000}"/>
    <cellStyle name="40% - Акцент6 2 2 2 2" xfId="336" xr:uid="{00000000-0005-0000-0000-00004D010000}"/>
    <cellStyle name="40% - Акцент6 2 2 3" xfId="337" xr:uid="{00000000-0005-0000-0000-00004E010000}"/>
    <cellStyle name="40% - Акцент6 2 2 3 2" xfId="338" xr:uid="{00000000-0005-0000-0000-00004F010000}"/>
    <cellStyle name="40% - Акцент6 2 2 4" xfId="339" xr:uid="{00000000-0005-0000-0000-000050010000}"/>
    <cellStyle name="40% - Акцент6 2 3" xfId="340" xr:uid="{00000000-0005-0000-0000-000051010000}"/>
    <cellStyle name="40% - Акцент6 2 3 2" xfId="341" xr:uid="{00000000-0005-0000-0000-000052010000}"/>
    <cellStyle name="40% - Акцент6 2 4" xfId="342" xr:uid="{00000000-0005-0000-0000-000053010000}"/>
    <cellStyle name="40% - Акцент6 2 4 2" xfId="343" xr:uid="{00000000-0005-0000-0000-000054010000}"/>
    <cellStyle name="40% - Акцент6 2 5" xfId="344" xr:uid="{00000000-0005-0000-0000-000055010000}"/>
    <cellStyle name="40% - Акцент6 2_Лист5" xfId="345" xr:uid="{00000000-0005-0000-0000-000056010000}"/>
    <cellStyle name="40% - Акцент6 3" xfId="346" xr:uid="{00000000-0005-0000-0000-000057010000}"/>
    <cellStyle name="40% - Акцент6 3 2" xfId="347" xr:uid="{00000000-0005-0000-0000-000058010000}"/>
    <cellStyle name="40% - Акцент6 3 2 2" xfId="348" xr:uid="{00000000-0005-0000-0000-000059010000}"/>
    <cellStyle name="40% - Акцент6 3 2 2 2" xfId="349" xr:uid="{00000000-0005-0000-0000-00005A010000}"/>
    <cellStyle name="40% - Акцент6 3 2 3" xfId="350" xr:uid="{00000000-0005-0000-0000-00005B010000}"/>
    <cellStyle name="40% - Акцент6 3 2 3 2" xfId="351" xr:uid="{00000000-0005-0000-0000-00005C010000}"/>
    <cellStyle name="40% - Акцент6 3 2 4" xfId="352" xr:uid="{00000000-0005-0000-0000-00005D010000}"/>
    <cellStyle name="40% - Акцент6 3 3" xfId="353" xr:uid="{00000000-0005-0000-0000-00005E010000}"/>
    <cellStyle name="40% - Акцент6 3 3 2" xfId="354" xr:uid="{00000000-0005-0000-0000-00005F010000}"/>
    <cellStyle name="40% - Акцент6 3 4" xfId="355" xr:uid="{00000000-0005-0000-0000-000060010000}"/>
    <cellStyle name="40% - Акцент6 3_Лист5" xfId="356" xr:uid="{00000000-0005-0000-0000-000061010000}"/>
    <cellStyle name="40% - Акцент6 4" xfId="357" xr:uid="{00000000-0005-0000-0000-000062010000}"/>
    <cellStyle name="40% - Акцент6 4 2" xfId="358" xr:uid="{00000000-0005-0000-0000-000063010000}"/>
    <cellStyle name="40% - Акцент6 4 2 2" xfId="359" xr:uid="{00000000-0005-0000-0000-000064010000}"/>
    <cellStyle name="40% - Акцент6 4 3" xfId="360" xr:uid="{00000000-0005-0000-0000-000065010000}"/>
    <cellStyle name="40% - Акцент6 4 3 2" xfId="361" xr:uid="{00000000-0005-0000-0000-000066010000}"/>
    <cellStyle name="40% - Акцент6 4 4" xfId="362" xr:uid="{00000000-0005-0000-0000-000067010000}"/>
    <cellStyle name="60% - Акцент1 2" xfId="363" xr:uid="{00000000-0005-0000-0000-000068010000}"/>
    <cellStyle name="60% - Акцент1 2 2" xfId="364" xr:uid="{00000000-0005-0000-0000-000069010000}"/>
    <cellStyle name="60% - Акцент1 2 2 2" xfId="365" xr:uid="{00000000-0005-0000-0000-00006A010000}"/>
    <cellStyle name="60% - Акцент1 2 2 2 2" xfId="366" xr:uid="{00000000-0005-0000-0000-00006B010000}"/>
    <cellStyle name="60% - Акцент1 2 3" xfId="367" xr:uid="{00000000-0005-0000-0000-00006C010000}"/>
    <cellStyle name="60% - Акцент1 2 3 2" xfId="368" xr:uid="{00000000-0005-0000-0000-00006D010000}"/>
    <cellStyle name="60% - Акцент1 2_Лист5" xfId="369" xr:uid="{00000000-0005-0000-0000-00006E010000}"/>
    <cellStyle name="60% - Акцент1 3" xfId="370" xr:uid="{00000000-0005-0000-0000-00006F010000}"/>
    <cellStyle name="60% - Акцент1 3 2" xfId="371" xr:uid="{00000000-0005-0000-0000-000070010000}"/>
    <cellStyle name="60% - Акцент1 3 2 2" xfId="372" xr:uid="{00000000-0005-0000-0000-000071010000}"/>
    <cellStyle name="60% - Акцент1 3 2 2 2" xfId="373" xr:uid="{00000000-0005-0000-0000-000072010000}"/>
    <cellStyle name="60% - Акцент1 3_Лист5" xfId="374" xr:uid="{00000000-0005-0000-0000-000073010000}"/>
    <cellStyle name="60% - Акцент1 4" xfId="375" xr:uid="{00000000-0005-0000-0000-000074010000}"/>
    <cellStyle name="60% - Акцент1 4 2" xfId="376" xr:uid="{00000000-0005-0000-0000-000075010000}"/>
    <cellStyle name="60% - Акцент1 4 2 2" xfId="377" xr:uid="{00000000-0005-0000-0000-000076010000}"/>
    <cellStyle name="60% - Акцент2 2" xfId="378" xr:uid="{00000000-0005-0000-0000-000077010000}"/>
    <cellStyle name="60% - Акцент2 2 2" xfId="379" xr:uid="{00000000-0005-0000-0000-000078010000}"/>
    <cellStyle name="60% - Акцент2 2 2 2" xfId="380" xr:uid="{00000000-0005-0000-0000-000079010000}"/>
    <cellStyle name="60% - Акцент2 2 2 2 2" xfId="381" xr:uid="{00000000-0005-0000-0000-00007A010000}"/>
    <cellStyle name="60% - Акцент2 2 3" xfId="382" xr:uid="{00000000-0005-0000-0000-00007B010000}"/>
    <cellStyle name="60% - Акцент2 2 3 2" xfId="383" xr:uid="{00000000-0005-0000-0000-00007C010000}"/>
    <cellStyle name="60% - Акцент2 2_Лист5" xfId="384" xr:uid="{00000000-0005-0000-0000-00007D010000}"/>
    <cellStyle name="60% - Акцент2 3" xfId="385" xr:uid="{00000000-0005-0000-0000-00007E010000}"/>
    <cellStyle name="60% - Акцент2 3 2" xfId="386" xr:uid="{00000000-0005-0000-0000-00007F010000}"/>
    <cellStyle name="60% - Акцент2 3 2 2" xfId="387" xr:uid="{00000000-0005-0000-0000-000080010000}"/>
    <cellStyle name="60% - Акцент2 3 2 2 2" xfId="388" xr:uid="{00000000-0005-0000-0000-000081010000}"/>
    <cellStyle name="60% - Акцент2 3_Лист5" xfId="389" xr:uid="{00000000-0005-0000-0000-000082010000}"/>
    <cellStyle name="60% - Акцент2 4" xfId="390" xr:uid="{00000000-0005-0000-0000-000083010000}"/>
    <cellStyle name="60% - Акцент2 4 2" xfId="391" xr:uid="{00000000-0005-0000-0000-000084010000}"/>
    <cellStyle name="60% - Акцент2 4 2 2" xfId="392" xr:uid="{00000000-0005-0000-0000-000085010000}"/>
    <cellStyle name="60% - Акцент3 2" xfId="393" xr:uid="{00000000-0005-0000-0000-000086010000}"/>
    <cellStyle name="60% - Акцент3 2 2" xfId="394" xr:uid="{00000000-0005-0000-0000-000087010000}"/>
    <cellStyle name="60% - Акцент3 2 2 2" xfId="395" xr:uid="{00000000-0005-0000-0000-000088010000}"/>
    <cellStyle name="60% - Акцент3 2 2 2 2" xfId="396" xr:uid="{00000000-0005-0000-0000-000089010000}"/>
    <cellStyle name="60% - Акцент3 2 3" xfId="397" xr:uid="{00000000-0005-0000-0000-00008A010000}"/>
    <cellStyle name="60% - Акцент3 2 3 2" xfId="398" xr:uid="{00000000-0005-0000-0000-00008B010000}"/>
    <cellStyle name="60% - Акцент3 2_Лист5" xfId="399" xr:uid="{00000000-0005-0000-0000-00008C010000}"/>
    <cellStyle name="60% - Акцент3 3" xfId="400" xr:uid="{00000000-0005-0000-0000-00008D010000}"/>
    <cellStyle name="60% - Акцент3 3 2" xfId="401" xr:uid="{00000000-0005-0000-0000-00008E010000}"/>
    <cellStyle name="60% - Акцент3 3 2 2" xfId="402" xr:uid="{00000000-0005-0000-0000-00008F010000}"/>
    <cellStyle name="60% - Акцент3 3 2 2 2" xfId="403" xr:uid="{00000000-0005-0000-0000-000090010000}"/>
    <cellStyle name="60% - Акцент3 3_Лист5" xfId="404" xr:uid="{00000000-0005-0000-0000-000091010000}"/>
    <cellStyle name="60% - Акцент3 4" xfId="405" xr:uid="{00000000-0005-0000-0000-000092010000}"/>
    <cellStyle name="60% - Акцент3 4 2" xfId="406" xr:uid="{00000000-0005-0000-0000-000093010000}"/>
    <cellStyle name="60% - Акцент3 4 2 2" xfId="407" xr:uid="{00000000-0005-0000-0000-000094010000}"/>
    <cellStyle name="60% - Акцент4 2" xfId="408" xr:uid="{00000000-0005-0000-0000-000095010000}"/>
    <cellStyle name="60% - Акцент4 2 2" xfId="409" xr:uid="{00000000-0005-0000-0000-000096010000}"/>
    <cellStyle name="60% - Акцент4 2 2 2" xfId="410" xr:uid="{00000000-0005-0000-0000-000097010000}"/>
    <cellStyle name="60% - Акцент4 2 2 2 2" xfId="411" xr:uid="{00000000-0005-0000-0000-000098010000}"/>
    <cellStyle name="60% - Акцент4 2 3" xfId="412" xr:uid="{00000000-0005-0000-0000-000099010000}"/>
    <cellStyle name="60% - Акцент4 2 3 2" xfId="413" xr:uid="{00000000-0005-0000-0000-00009A010000}"/>
    <cellStyle name="60% - Акцент4 2_Лист5" xfId="414" xr:uid="{00000000-0005-0000-0000-00009B010000}"/>
    <cellStyle name="60% - Акцент4 3" xfId="415" xr:uid="{00000000-0005-0000-0000-00009C010000}"/>
    <cellStyle name="60% - Акцент4 3 2" xfId="416" xr:uid="{00000000-0005-0000-0000-00009D010000}"/>
    <cellStyle name="60% - Акцент4 3 2 2" xfId="417" xr:uid="{00000000-0005-0000-0000-00009E010000}"/>
    <cellStyle name="60% - Акцент4 3 2 2 2" xfId="418" xr:uid="{00000000-0005-0000-0000-00009F010000}"/>
    <cellStyle name="60% - Акцент4 3_Лист5" xfId="419" xr:uid="{00000000-0005-0000-0000-0000A0010000}"/>
    <cellStyle name="60% - Акцент4 4" xfId="420" xr:uid="{00000000-0005-0000-0000-0000A1010000}"/>
    <cellStyle name="60% - Акцент4 4 2" xfId="421" xr:uid="{00000000-0005-0000-0000-0000A2010000}"/>
    <cellStyle name="60% - Акцент4 4 2 2" xfId="422" xr:uid="{00000000-0005-0000-0000-0000A3010000}"/>
    <cellStyle name="60% - Акцент5 2" xfId="423" xr:uid="{00000000-0005-0000-0000-0000A4010000}"/>
    <cellStyle name="60% - Акцент5 2 2" xfId="424" xr:uid="{00000000-0005-0000-0000-0000A5010000}"/>
    <cellStyle name="60% - Акцент5 2 2 2" xfId="425" xr:uid="{00000000-0005-0000-0000-0000A6010000}"/>
    <cellStyle name="60% - Акцент5 2 2 2 2" xfId="426" xr:uid="{00000000-0005-0000-0000-0000A7010000}"/>
    <cellStyle name="60% - Акцент5 2 3" xfId="427" xr:uid="{00000000-0005-0000-0000-0000A8010000}"/>
    <cellStyle name="60% - Акцент5 2 3 2" xfId="428" xr:uid="{00000000-0005-0000-0000-0000A9010000}"/>
    <cellStyle name="60% - Акцент5 2_Лист5" xfId="429" xr:uid="{00000000-0005-0000-0000-0000AA010000}"/>
    <cellStyle name="60% - Акцент5 3" xfId="430" xr:uid="{00000000-0005-0000-0000-0000AB010000}"/>
    <cellStyle name="60% - Акцент5 3 2" xfId="431" xr:uid="{00000000-0005-0000-0000-0000AC010000}"/>
    <cellStyle name="60% - Акцент5 3 2 2" xfId="432" xr:uid="{00000000-0005-0000-0000-0000AD010000}"/>
    <cellStyle name="60% - Акцент5 3 2 2 2" xfId="433" xr:uid="{00000000-0005-0000-0000-0000AE010000}"/>
    <cellStyle name="60% - Акцент5 3_Лист5" xfId="434" xr:uid="{00000000-0005-0000-0000-0000AF010000}"/>
    <cellStyle name="60% - Акцент5 4" xfId="435" xr:uid="{00000000-0005-0000-0000-0000B0010000}"/>
    <cellStyle name="60% - Акцент5 4 2" xfId="436" xr:uid="{00000000-0005-0000-0000-0000B1010000}"/>
    <cellStyle name="60% - Акцент5 4 2 2" xfId="437" xr:uid="{00000000-0005-0000-0000-0000B2010000}"/>
    <cellStyle name="60% - Акцент6 2" xfId="438" xr:uid="{00000000-0005-0000-0000-0000B3010000}"/>
    <cellStyle name="60% - Акцент6 2 2" xfId="439" xr:uid="{00000000-0005-0000-0000-0000B4010000}"/>
    <cellStyle name="60% - Акцент6 2 2 2" xfId="440" xr:uid="{00000000-0005-0000-0000-0000B5010000}"/>
    <cellStyle name="60% - Акцент6 2 2 2 2" xfId="441" xr:uid="{00000000-0005-0000-0000-0000B6010000}"/>
    <cellStyle name="60% - Акцент6 2 3" xfId="442" xr:uid="{00000000-0005-0000-0000-0000B7010000}"/>
    <cellStyle name="60% - Акцент6 2 3 2" xfId="443" xr:uid="{00000000-0005-0000-0000-0000B8010000}"/>
    <cellStyle name="60% - Акцент6 2_Лист5" xfId="444" xr:uid="{00000000-0005-0000-0000-0000B9010000}"/>
    <cellStyle name="60% - Акцент6 3" xfId="445" xr:uid="{00000000-0005-0000-0000-0000BA010000}"/>
    <cellStyle name="60% - Акцент6 3 2" xfId="446" xr:uid="{00000000-0005-0000-0000-0000BB010000}"/>
    <cellStyle name="60% - Акцент6 3 2 2" xfId="447" xr:uid="{00000000-0005-0000-0000-0000BC010000}"/>
    <cellStyle name="60% - Акцент6 3 2 2 2" xfId="448" xr:uid="{00000000-0005-0000-0000-0000BD010000}"/>
    <cellStyle name="60% - Акцент6 3_Лист5" xfId="449" xr:uid="{00000000-0005-0000-0000-0000BE010000}"/>
    <cellStyle name="60% - Акцент6 4" xfId="450" xr:uid="{00000000-0005-0000-0000-0000BF010000}"/>
    <cellStyle name="60% - Акцент6 4 2" xfId="451" xr:uid="{00000000-0005-0000-0000-0000C0010000}"/>
    <cellStyle name="60% - Акцент6 4 2 2" xfId="452" xr:uid="{00000000-0005-0000-0000-0000C1010000}"/>
    <cellStyle name="Акцент1 2" xfId="453" xr:uid="{00000000-0005-0000-0000-0000C2010000}"/>
    <cellStyle name="Акцент1 2 2" xfId="454" xr:uid="{00000000-0005-0000-0000-0000C3010000}"/>
    <cellStyle name="Акцент1 2 2 2" xfId="455" xr:uid="{00000000-0005-0000-0000-0000C4010000}"/>
    <cellStyle name="Акцент1 2 2 2 2" xfId="456" xr:uid="{00000000-0005-0000-0000-0000C5010000}"/>
    <cellStyle name="Акцент1 2 3" xfId="457" xr:uid="{00000000-0005-0000-0000-0000C6010000}"/>
    <cellStyle name="Акцент1 2 3 2" xfId="458" xr:uid="{00000000-0005-0000-0000-0000C7010000}"/>
    <cellStyle name="Акцент1 2_Лист5" xfId="459" xr:uid="{00000000-0005-0000-0000-0000C8010000}"/>
    <cellStyle name="Акцент1 3" xfId="460" xr:uid="{00000000-0005-0000-0000-0000C9010000}"/>
    <cellStyle name="Акцент1 3 2" xfId="461" xr:uid="{00000000-0005-0000-0000-0000CA010000}"/>
    <cellStyle name="Акцент1 3 2 2" xfId="462" xr:uid="{00000000-0005-0000-0000-0000CB010000}"/>
    <cellStyle name="Акцент1 3 2 2 2" xfId="463" xr:uid="{00000000-0005-0000-0000-0000CC010000}"/>
    <cellStyle name="Акцент1 3_Лист5" xfId="464" xr:uid="{00000000-0005-0000-0000-0000CD010000}"/>
    <cellStyle name="Акцент1 4" xfId="465" xr:uid="{00000000-0005-0000-0000-0000CE010000}"/>
    <cellStyle name="Акцент1 4 2" xfId="466" xr:uid="{00000000-0005-0000-0000-0000CF010000}"/>
    <cellStyle name="Акцент1 4 2 2" xfId="467" xr:uid="{00000000-0005-0000-0000-0000D0010000}"/>
    <cellStyle name="Акцент1 5" xfId="468" xr:uid="{00000000-0005-0000-0000-0000D1010000}"/>
    <cellStyle name="Акцент1 5 2" xfId="469" xr:uid="{00000000-0005-0000-0000-0000D2010000}"/>
    <cellStyle name="Акцент1 6" xfId="470" xr:uid="{00000000-0005-0000-0000-0000D3010000}"/>
    <cellStyle name="Акцент1 7" xfId="471" xr:uid="{00000000-0005-0000-0000-0000D4010000}"/>
    <cellStyle name="Акцент1 8" xfId="472" xr:uid="{00000000-0005-0000-0000-0000D5010000}"/>
    <cellStyle name="Акцент1 9" xfId="473" xr:uid="{00000000-0005-0000-0000-0000D6010000}"/>
    <cellStyle name="Акцент2 2" xfId="474" xr:uid="{00000000-0005-0000-0000-0000D7010000}"/>
    <cellStyle name="Акцент2 2 2" xfId="475" xr:uid="{00000000-0005-0000-0000-0000D8010000}"/>
    <cellStyle name="Акцент2 2 2 2" xfId="476" xr:uid="{00000000-0005-0000-0000-0000D9010000}"/>
    <cellStyle name="Акцент2 2 2 2 2" xfId="477" xr:uid="{00000000-0005-0000-0000-0000DA010000}"/>
    <cellStyle name="Акцент2 2 3" xfId="478" xr:uid="{00000000-0005-0000-0000-0000DB010000}"/>
    <cellStyle name="Акцент2 2 3 2" xfId="479" xr:uid="{00000000-0005-0000-0000-0000DC010000}"/>
    <cellStyle name="Акцент2 2_Лист5" xfId="480" xr:uid="{00000000-0005-0000-0000-0000DD010000}"/>
    <cellStyle name="Акцент2 3" xfId="481" xr:uid="{00000000-0005-0000-0000-0000DE010000}"/>
    <cellStyle name="Акцент2 3 2" xfId="482" xr:uid="{00000000-0005-0000-0000-0000DF010000}"/>
    <cellStyle name="Акцент2 3 2 2" xfId="483" xr:uid="{00000000-0005-0000-0000-0000E0010000}"/>
    <cellStyle name="Акцент2 3 2 2 2" xfId="484" xr:uid="{00000000-0005-0000-0000-0000E1010000}"/>
    <cellStyle name="Акцент2 3_Лист5" xfId="485" xr:uid="{00000000-0005-0000-0000-0000E2010000}"/>
    <cellStyle name="Акцент2 4" xfId="486" xr:uid="{00000000-0005-0000-0000-0000E3010000}"/>
    <cellStyle name="Акцент2 4 2" xfId="487" xr:uid="{00000000-0005-0000-0000-0000E4010000}"/>
    <cellStyle name="Акцент2 4 2 2" xfId="488" xr:uid="{00000000-0005-0000-0000-0000E5010000}"/>
    <cellStyle name="Акцент2 5" xfId="489" xr:uid="{00000000-0005-0000-0000-0000E6010000}"/>
    <cellStyle name="Акцент2 5 2" xfId="490" xr:uid="{00000000-0005-0000-0000-0000E7010000}"/>
    <cellStyle name="Акцент2 6" xfId="491" xr:uid="{00000000-0005-0000-0000-0000E8010000}"/>
    <cellStyle name="Акцент2 7" xfId="492" xr:uid="{00000000-0005-0000-0000-0000E9010000}"/>
    <cellStyle name="Акцент2 8" xfId="493" xr:uid="{00000000-0005-0000-0000-0000EA010000}"/>
    <cellStyle name="Акцент2 9" xfId="494" xr:uid="{00000000-0005-0000-0000-0000EB010000}"/>
    <cellStyle name="Акцент3 2" xfId="495" xr:uid="{00000000-0005-0000-0000-0000EC010000}"/>
    <cellStyle name="Акцент3 2 2" xfId="496" xr:uid="{00000000-0005-0000-0000-0000ED010000}"/>
    <cellStyle name="Акцент3 2 2 2" xfId="497" xr:uid="{00000000-0005-0000-0000-0000EE010000}"/>
    <cellStyle name="Акцент3 2 2 2 2" xfId="498" xr:uid="{00000000-0005-0000-0000-0000EF010000}"/>
    <cellStyle name="Акцент3 2 3" xfId="499" xr:uid="{00000000-0005-0000-0000-0000F0010000}"/>
    <cellStyle name="Акцент3 2 3 2" xfId="500" xr:uid="{00000000-0005-0000-0000-0000F1010000}"/>
    <cellStyle name="Акцент3 2_Лист5" xfId="501" xr:uid="{00000000-0005-0000-0000-0000F2010000}"/>
    <cellStyle name="Акцент3 3" xfId="502" xr:uid="{00000000-0005-0000-0000-0000F3010000}"/>
    <cellStyle name="Акцент3 3 2" xfId="503" xr:uid="{00000000-0005-0000-0000-0000F4010000}"/>
    <cellStyle name="Акцент3 3 2 2" xfId="504" xr:uid="{00000000-0005-0000-0000-0000F5010000}"/>
    <cellStyle name="Акцент3 3 2 2 2" xfId="505" xr:uid="{00000000-0005-0000-0000-0000F6010000}"/>
    <cellStyle name="Акцент3 3_Лист5" xfId="506" xr:uid="{00000000-0005-0000-0000-0000F7010000}"/>
    <cellStyle name="Акцент3 4" xfId="507" xr:uid="{00000000-0005-0000-0000-0000F8010000}"/>
    <cellStyle name="Акцент3 4 2" xfId="508" xr:uid="{00000000-0005-0000-0000-0000F9010000}"/>
    <cellStyle name="Акцент3 4 2 2" xfId="509" xr:uid="{00000000-0005-0000-0000-0000FA010000}"/>
    <cellStyle name="Акцент3 5" xfId="510" xr:uid="{00000000-0005-0000-0000-0000FB010000}"/>
    <cellStyle name="Акцент3 5 2" xfId="511" xr:uid="{00000000-0005-0000-0000-0000FC010000}"/>
    <cellStyle name="Акцент3 6" xfId="512" xr:uid="{00000000-0005-0000-0000-0000FD010000}"/>
    <cellStyle name="Акцент3 7" xfId="513" xr:uid="{00000000-0005-0000-0000-0000FE010000}"/>
    <cellStyle name="Акцент3 8" xfId="514" xr:uid="{00000000-0005-0000-0000-0000FF010000}"/>
    <cellStyle name="Акцент3 9" xfId="515" xr:uid="{00000000-0005-0000-0000-000000020000}"/>
    <cellStyle name="Акцент4 2" xfId="516" xr:uid="{00000000-0005-0000-0000-000001020000}"/>
    <cellStyle name="Акцент4 2 2" xfId="517" xr:uid="{00000000-0005-0000-0000-000002020000}"/>
    <cellStyle name="Акцент4 2 2 2" xfId="518" xr:uid="{00000000-0005-0000-0000-000003020000}"/>
    <cellStyle name="Акцент4 2 2 2 2" xfId="519" xr:uid="{00000000-0005-0000-0000-000004020000}"/>
    <cellStyle name="Акцент4 2 3" xfId="520" xr:uid="{00000000-0005-0000-0000-000005020000}"/>
    <cellStyle name="Акцент4 2 3 2" xfId="521" xr:uid="{00000000-0005-0000-0000-000006020000}"/>
    <cellStyle name="Акцент4 2_Лист5" xfId="522" xr:uid="{00000000-0005-0000-0000-000007020000}"/>
    <cellStyle name="Акцент4 3" xfId="523" xr:uid="{00000000-0005-0000-0000-000008020000}"/>
    <cellStyle name="Акцент4 3 2" xfId="524" xr:uid="{00000000-0005-0000-0000-000009020000}"/>
    <cellStyle name="Акцент4 3 2 2" xfId="525" xr:uid="{00000000-0005-0000-0000-00000A020000}"/>
    <cellStyle name="Акцент4 3 2 2 2" xfId="526" xr:uid="{00000000-0005-0000-0000-00000B020000}"/>
    <cellStyle name="Акцент4 3_Лист5" xfId="527" xr:uid="{00000000-0005-0000-0000-00000C020000}"/>
    <cellStyle name="Акцент4 4" xfId="528" xr:uid="{00000000-0005-0000-0000-00000D020000}"/>
    <cellStyle name="Акцент4 4 2" xfId="529" xr:uid="{00000000-0005-0000-0000-00000E020000}"/>
    <cellStyle name="Акцент4 4 2 2" xfId="530" xr:uid="{00000000-0005-0000-0000-00000F020000}"/>
    <cellStyle name="Акцент4 5" xfId="531" xr:uid="{00000000-0005-0000-0000-000010020000}"/>
    <cellStyle name="Акцент4 5 2" xfId="532" xr:uid="{00000000-0005-0000-0000-000011020000}"/>
    <cellStyle name="Акцент4 6" xfId="533" xr:uid="{00000000-0005-0000-0000-000012020000}"/>
    <cellStyle name="Акцент4 7" xfId="534" xr:uid="{00000000-0005-0000-0000-000013020000}"/>
    <cellStyle name="Акцент4 8" xfId="535" xr:uid="{00000000-0005-0000-0000-000014020000}"/>
    <cellStyle name="Акцент4 9" xfId="536" xr:uid="{00000000-0005-0000-0000-000015020000}"/>
    <cellStyle name="Акцент5 2" xfId="537" xr:uid="{00000000-0005-0000-0000-000016020000}"/>
    <cellStyle name="Акцент5 2 2" xfId="538" xr:uid="{00000000-0005-0000-0000-000017020000}"/>
    <cellStyle name="Акцент5 2 2 2" xfId="539" xr:uid="{00000000-0005-0000-0000-000018020000}"/>
    <cellStyle name="Акцент5 2 2 2 2" xfId="540" xr:uid="{00000000-0005-0000-0000-000019020000}"/>
    <cellStyle name="Акцент5 2 3" xfId="541" xr:uid="{00000000-0005-0000-0000-00001A020000}"/>
    <cellStyle name="Акцент5 2 3 2" xfId="542" xr:uid="{00000000-0005-0000-0000-00001B020000}"/>
    <cellStyle name="Акцент5 2_Лист5" xfId="543" xr:uid="{00000000-0005-0000-0000-00001C020000}"/>
    <cellStyle name="Акцент5 3" xfId="544" xr:uid="{00000000-0005-0000-0000-00001D020000}"/>
    <cellStyle name="Акцент5 3 2" xfId="545" xr:uid="{00000000-0005-0000-0000-00001E020000}"/>
    <cellStyle name="Акцент5 3 2 2" xfId="546" xr:uid="{00000000-0005-0000-0000-00001F020000}"/>
    <cellStyle name="Акцент5 3 2 2 2" xfId="547" xr:uid="{00000000-0005-0000-0000-000020020000}"/>
    <cellStyle name="Акцент5 3_Лист5" xfId="548" xr:uid="{00000000-0005-0000-0000-000021020000}"/>
    <cellStyle name="Акцент5 4" xfId="549" xr:uid="{00000000-0005-0000-0000-000022020000}"/>
    <cellStyle name="Акцент5 4 2" xfId="550" xr:uid="{00000000-0005-0000-0000-000023020000}"/>
    <cellStyle name="Акцент5 4 2 2" xfId="551" xr:uid="{00000000-0005-0000-0000-000024020000}"/>
    <cellStyle name="Акцент5 5" xfId="552" xr:uid="{00000000-0005-0000-0000-000025020000}"/>
    <cellStyle name="Акцент5 5 2" xfId="553" xr:uid="{00000000-0005-0000-0000-000026020000}"/>
    <cellStyle name="Акцент5 6" xfId="554" xr:uid="{00000000-0005-0000-0000-000027020000}"/>
    <cellStyle name="Акцент5 7" xfId="555" xr:uid="{00000000-0005-0000-0000-000028020000}"/>
    <cellStyle name="Акцент5 8" xfId="556" xr:uid="{00000000-0005-0000-0000-000029020000}"/>
    <cellStyle name="Акцент5 9" xfId="557" xr:uid="{00000000-0005-0000-0000-00002A020000}"/>
    <cellStyle name="Акцент6 2" xfId="558" xr:uid="{00000000-0005-0000-0000-00002B020000}"/>
    <cellStyle name="Акцент6 2 2" xfId="559" xr:uid="{00000000-0005-0000-0000-00002C020000}"/>
    <cellStyle name="Акцент6 2 2 2" xfId="560" xr:uid="{00000000-0005-0000-0000-00002D020000}"/>
    <cellStyle name="Акцент6 2 2 2 2" xfId="561" xr:uid="{00000000-0005-0000-0000-00002E020000}"/>
    <cellStyle name="Акцент6 2 3" xfId="562" xr:uid="{00000000-0005-0000-0000-00002F020000}"/>
    <cellStyle name="Акцент6 2 3 2" xfId="563" xr:uid="{00000000-0005-0000-0000-000030020000}"/>
    <cellStyle name="Акцент6 2_Лист5" xfId="564" xr:uid="{00000000-0005-0000-0000-000031020000}"/>
    <cellStyle name="Акцент6 3" xfId="565" xr:uid="{00000000-0005-0000-0000-000032020000}"/>
    <cellStyle name="Акцент6 3 2" xfId="566" xr:uid="{00000000-0005-0000-0000-000033020000}"/>
    <cellStyle name="Акцент6 3 2 2" xfId="567" xr:uid="{00000000-0005-0000-0000-000034020000}"/>
    <cellStyle name="Акцент6 3 2 2 2" xfId="568" xr:uid="{00000000-0005-0000-0000-000035020000}"/>
    <cellStyle name="Акцент6 3_Лист5" xfId="569" xr:uid="{00000000-0005-0000-0000-000036020000}"/>
    <cellStyle name="Акцент6 4" xfId="570" xr:uid="{00000000-0005-0000-0000-000037020000}"/>
    <cellStyle name="Акцент6 4 2" xfId="571" xr:uid="{00000000-0005-0000-0000-000038020000}"/>
    <cellStyle name="Акцент6 4 2 2" xfId="572" xr:uid="{00000000-0005-0000-0000-000039020000}"/>
    <cellStyle name="Акцент6 5" xfId="573" xr:uid="{00000000-0005-0000-0000-00003A020000}"/>
    <cellStyle name="Акцент6 5 2" xfId="574" xr:uid="{00000000-0005-0000-0000-00003B020000}"/>
    <cellStyle name="Акцент6 6" xfId="575" xr:uid="{00000000-0005-0000-0000-00003C020000}"/>
    <cellStyle name="Акцент6 7" xfId="576" xr:uid="{00000000-0005-0000-0000-00003D020000}"/>
    <cellStyle name="Акцент6 8" xfId="577" xr:uid="{00000000-0005-0000-0000-00003E020000}"/>
    <cellStyle name="Акцент6 9" xfId="578" xr:uid="{00000000-0005-0000-0000-00003F020000}"/>
    <cellStyle name="Ввод  2" xfId="579" xr:uid="{00000000-0005-0000-0000-000040020000}"/>
    <cellStyle name="Ввод  2 2" xfId="580" xr:uid="{00000000-0005-0000-0000-000041020000}"/>
    <cellStyle name="Ввод  2 2 2" xfId="581" xr:uid="{00000000-0005-0000-0000-000042020000}"/>
    <cellStyle name="Ввод  2 2 2 2" xfId="582" xr:uid="{00000000-0005-0000-0000-000043020000}"/>
    <cellStyle name="Ввод  2 3" xfId="583" xr:uid="{00000000-0005-0000-0000-000044020000}"/>
    <cellStyle name="Ввод  2 3 2" xfId="584" xr:uid="{00000000-0005-0000-0000-000045020000}"/>
    <cellStyle name="Ввод  2_Лист5" xfId="585" xr:uid="{00000000-0005-0000-0000-000046020000}"/>
    <cellStyle name="Ввод  3" xfId="586" xr:uid="{00000000-0005-0000-0000-000047020000}"/>
    <cellStyle name="Ввод  3 2" xfId="587" xr:uid="{00000000-0005-0000-0000-000048020000}"/>
    <cellStyle name="Ввод  3 2 2" xfId="588" xr:uid="{00000000-0005-0000-0000-000049020000}"/>
    <cellStyle name="Ввод  3 2 2 2" xfId="589" xr:uid="{00000000-0005-0000-0000-00004A020000}"/>
    <cellStyle name="Ввод  3_Лист5" xfId="590" xr:uid="{00000000-0005-0000-0000-00004B020000}"/>
    <cellStyle name="Ввод  4" xfId="591" xr:uid="{00000000-0005-0000-0000-00004C020000}"/>
    <cellStyle name="Ввод  4 2" xfId="592" xr:uid="{00000000-0005-0000-0000-00004D020000}"/>
    <cellStyle name="Ввод  4 2 2" xfId="593" xr:uid="{00000000-0005-0000-0000-00004E020000}"/>
    <cellStyle name="Вывод 2" xfId="594" xr:uid="{00000000-0005-0000-0000-00004F020000}"/>
    <cellStyle name="Вывод 2 2" xfId="595" xr:uid="{00000000-0005-0000-0000-000050020000}"/>
    <cellStyle name="Вывод 2 2 2" xfId="596" xr:uid="{00000000-0005-0000-0000-000051020000}"/>
    <cellStyle name="Вывод 2 2 2 2" xfId="597" xr:uid="{00000000-0005-0000-0000-000052020000}"/>
    <cellStyle name="Вывод 2 3" xfId="598" xr:uid="{00000000-0005-0000-0000-000053020000}"/>
    <cellStyle name="Вывод 2 3 2" xfId="599" xr:uid="{00000000-0005-0000-0000-000054020000}"/>
    <cellStyle name="Вывод 2_Лист5" xfId="600" xr:uid="{00000000-0005-0000-0000-000055020000}"/>
    <cellStyle name="Вывод 3" xfId="601" xr:uid="{00000000-0005-0000-0000-000056020000}"/>
    <cellStyle name="Вывод 3 2" xfId="602" xr:uid="{00000000-0005-0000-0000-000057020000}"/>
    <cellStyle name="Вывод 3 2 2" xfId="603" xr:uid="{00000000-0005-0000-0000-000058020000}"/>
    <cellStyle name="Вывод 3 2 2 2" xfId="604" xr:uid="{00000000-0005-0000-0000-000059020000}"/>
    <cellStyle name="Вывод 3_Лист5" xfId="605" xr:uid="{00000000-0005-0000-0000-00005A020000}"/>
    <cellStyle name="Вывод 4" xfId="606" xr:uid="{00000000-0005-0000-0000-00005B020000}"/>
    <cellStyle name="Вывод 4 2" xfId="607" xr:uid="{00000000-0005-0000-0000-00005C020000}"/>
    <cellStyle name="Вывод 4 2 2" xfId="608" xr:uid="{00000000-0005-0000-0000-00005D020000}"/>
    <cellStyle name="Вывод 5" xfId="609" xr:uid="{00000000-0005-0000-0000-00005E020000}"/>
    <cellStyle name="Вывод 5 2" xfId="610" xr:uid="{00000000-0005-0000-0000-00005F020000}"/>
    <cellStyle name="Вывод 6" xfId="611" xr:uid="{00000000-0005-0000-0000-000060020000}"/>
    <cellStyle name="Вывод 7" xfId="612" xr:uid="{00000000-0005-0000-0000-000061020000}"/>
    <cellStyle name="Вывод 8" xfId="613" xr:uid="{00000000-0005-0000-0000-000062020000}"/>
    <cellStyle name="Вывод 9" xfId="614" xr:uid="{00000000-0005-0000-0000-000063020000}"/>
    <cellStyle name="Вычисление 2" xfId="615" xr:uid="{00000000-0005-0000-0000-000064020000}"/>
    <cellStyle name="Вычисление 2 2" xfId="616" xr:uid="{00000000-0005-0000-0000-000065020000}"/>
    <cellStyle name="Вычисление 2 2 2" xfId="617" xr:uid="{00000000-0005-0000-0000-000066020000}"/>
    <cellStyle name="Вычисление 2 2 2 2" xfId="618" xr:uid="{00000000-0005-0000-0000-000067020000}"/>
    <cellStyle name="Вычисление 2 3" xfId="619" xr:uid="{00000000-0005-0000-0000-000068020000}"/>
    <cellStyle name="Вычисление 2 3 2" xfId="620" xr:uid="{00000000-0005-0000-0000-000069020000}"/>
    <cellStyle name="Вычисление 2_Лист5" xfId="621" xr:uid="{00000000-0005-0000-0000-00006A020000}"/>
    <cellStyle name="Вычисление 3" xfId="622" xr:uid="{00000000-0005-0000-0000-00006B020000}"/>
    <cellStyle name="Вычисление 3 2" xfId="623" xr:uid="{00000000-0005-0000-0000-00006C020000}"/>
    <cellStyle name="Вычисление 3 2 2" xfId="624" xr:uid="{00000000-0005-0000-0000-00006D020000}"/>
    <cellStyle name="Вычисление 3 2 2 2" xfId="625" xr:uid="{00000000-0005-0000-0000-00006E020000}"/>
    <cellStyle name="Вычисление 3_Лист5" xfId="626" xr:uid="{00000000-0005-0000-0000-00006F020000}"/>
    <cellStyle name="Вычисление 4" xfId="627" xr:uid="{00000000-0005-0000-0000-000070020000}"/>
    <cellStyle name="Вычисление 4 2" xfId="628" xr:uid="{00000000-0005-0000-0000-000071020000}"/>
    <cellStyle name="Вычисление 4 2 2" xfId="629" xr:uid="{00000000-0005-0000-0000-000072020000}"/>
    <cellStyle name="Вычисление 5" xfId="630" xr:uid="{00000000-0005-0000-0000-000073020000}"/>
    <cellStyle name="Вычисление 5 2" xfId="631" xr:uid="{00000000-0005-0000-0000-000074020000}"/>
    <cellStyle name="Вычисление 6" xfId="632" xr:uid="{00000000-0005-0000-0000-000075020000}"/>
    <cellStyle name="Вычисление 7" xfId="633" xr:uid="{00000000-0005-0000-0000-000076020000}"/>
    <cellStyle name="Вычисление 8" xfId="634" xr:uid="{00000000-0005-0000-0000-000077020000}"/>
    <cellStyle name="Вычисление 9" xfId="635" xr:uid="{00000000-0005-0000-0000-000078020000}"/>
    <cellStyle name="Гиперссылка" xfId="1229" builtinId="8"/>
    <cellStyle name="Гиперссылка 2" xfId="636" xr:uid="{00000000-0005-0000-0000-00007A020000}"/>
    <cellStyle name="Гиперссылка 2 2" xfId="637" xr:uid="{00000000-0005-0000-0000-00007B020000}"/>
    <cellStyle name="Денежный 2" xfId="638" xr:uid="{00000000-0005-0000-0000-00007C020000}"/>
    <cellStyle name="Денежный 2 2" xfId="639" xr:uid="{00000000-0005-0000-0000-00007D020000}"/>
    <cellStyle name="Денежный 2 2 2" xfId="640" xr:uid="{00000000-0005-0000-0000-00007E020000}"/>
    <cellStyle name="Денежный 2 2 3" xfId="1177" xr:uid="{00000000-0005-0000-0000-00007F020000}"/>
    <cellStyle name="Денежный 2 3" xfId="641" xr:uid="{00000000-0005-0000-0000-000080020000}"/>
    <cellStyle name="Денежный 2 3 2" xfId="642" xr:uid="{00000000-0005-0000-0000-000081020000}"/>
    <cellStyle name="Денежный 2 4" xfId="643" xr:uid="{00000000-0005-0000-0000-000082020000}"/>
    <cellStyle name="Денежный 2 5" xfId="1178" xr:uid="{00000000-0005-0000-0000-000083020000}"/>
    <cellStyle name="Денежный 3" xfId="644" xr:uid="{00000000-0005-0000-0000-000084020000}"/>
    <cellStyle name="Денежный 4" xfId="645" xr:uid="{00000000-0005-0000-0000-000085020000}"/>
    <cellStyle name="Заголовок 1 2" xfId="646" xr:uid="{00000000-0005-0000-0000-000086020000}"/>
    <cellStyle name="Заголовок 1 2 2" xfId="647" xr:uid="{00000000-0005-0000-0000-000087020000}"/>
    <cellStyle name="Заголовок 1 2 2 2" xfId="648" xr:uid="{00000000-0005-0000-0000-000088020000}"/>
    <cellStyle name="Заголовок 1 2 2 2 2" xfId="649" xr:uid="{00000000-0005-0000-0000-000089020000}"/>
    <cellStyle name="Заголовок 1 2 3" xfId="650" xr:uid="{00000000-0005-0000-0000-00008A020000}"/>
    <cellStyle name="Заголовок 1 2 3 2" xfId="651" xr:uid="{00000000-0005-0000-0000-00008B020000}"/>
    <cellStyle name="Заголовок 1 2_Лист5" xfId="652" xr:uid="{00000000-0005-0000-0000-00008C020000}"/>
    <cellStyle name="Заголовок 1 3" xfId="653" xr:uid="{00000000-0005-0000-0000-00008D020000}"/>
    <cellStyle name="Заголовок 1 3 2" xfId="654" xr:uid="{00000000-0005-0000-0000-00008E020000}"/>
    <cellStyle name="Заголовок 1 3 2 2" xfId="655" xr:uid="{00000000-0005-0000-0000-00008F020000}"/>
    <cellStyle name="Заголовок 1 3 2 2 2" xfId="656" xr:uid="{00000000-0005-0000-0000-000090020000}"/>
    <cellStyle name="Заголовок 1 3_Лист5" xfId="657" xr:uid="{00000000-0005-0000-0000-000091020000}"/>
    <cellStyle name="Заголовок 1 4" xfId="658" xr:uid="{00000000-0005-0000-0000-000092020000}"/>
    <cellStyle name="Заголовок 1 4 2" xfId="659" xr:uid="{00000000-0005-0000-0000-000093020000}"/>
    <cellStyle name="Заголовок 1 4 2 2" xfId="660" xr:uid="{00000000-0005-0000-0000-000094020000}"/>
    <cellStyle name="Заголовок 1 5" xfId="661" xr:uid="{00000000-0005-0000-0000-000095020000}"/>
    <cellStyle name="Заголовок 1 5 2" xfId="662" xr:uid="{00000000-0005-0000-0000-000096020000}"/>
    <cellStyle name="Заголовок 1 6" xfId="663" xr:uid="{00000000-0005-0000-0000-000097020000}"/>
    <cellStyle name="Заголовок 1 7" xfId="664" xr:uid="{00000000-0005-0000-0000-000098020000}"/>
    <cellStyle name="Заголовок 1 8" xfId="665" xr:uid="{00000000-0005-0000-0000-000099020000}"/>
    <cellStyle name="Заголовок 1 9" xfId="666" xr:uid="{00000000-0005-0000-0000-00009A020000}"/>
    <cellStyle name="Заголовок 2 2" xfId="667" xr:uid="{00000000-0005-0000-0000-00009B020000}"/>
    <cellStyle name="Заголовок 2 2 2" xfId="668" xr:uid="{00000000-0005-0000-0000-00009C020000}"/>
    <cellStyle name="Заголовок 2 2 2 2" xfId="669" xr:uid="{00000000-0005-0000-0000-00009D020000}"/>
    <cellStyle name="Заголовок 2 2 2 2 2" xfId="670" xr:uid="{00000000-0005-0000-0000-00009E020000}"/>
    <cellStyle name="Заголовок 2 2 3" xfId="671" xr:uid="{00000000-0005-0000-0000-00009F020000}"/>
    <cellStyle name="Заголовок 2 2 3 2" xfId="672" xr:uid="{00000000-0005-0000-0000-0000A0020000}"/>
    <cellStyle name="Заголовок 2 2_Лист5" xfId="673" xr:uid="{00000000-0005-0000-0000-0000A1020000}"/>
    <cellStyle name="Заголовок 2 3" xfId="674" xr:uid="{00000000-0005-0000-0000-0000A2020000}"/>
    <cellStyle name="Заголовок 2 3 2" xfId="675" xr:uid="{00000000-0005-0000-0000-0000A3020000}"/>
    <cellStyle name="Заголовок 2 3 2 2" xfId="676" xr:uid="{00000000-0005-0000-0000-0000A4020000}"/>
    <cellStyle name="Заголовок 2 3 2 2 2" xfId="677" xr:uid="{00000000-0005-0000-0000-0000A5020000}"/>
    <cellStyle name="Заголовок 2 3_Лист5" xfId="678" xr:uid="{00000000-0005-0000-0000-0000A6020000}"/>
    <cellStyle name="Заголовок 2 4" xfId="679" xr:uid="{00000000-0005-0000-0000-0000A7020000}"/>
    <cellStyle name="Заголовок 2 4 2" xfId="680" xr:uid="{00000000-0005-0000-0000-0000A8020000}"/>
    <cellStyle name="Заголовок 2 4 2 2" xfId="681" xr:uid="{00000000-0005-0000-0000-0000A9020000}"/>
    <cellStyle name="Заголовок 2 5" xfId="682" xr:uid="{00000000-0005-0000-0000-0000AA020000}"/>
    <cellStyle name="Заголовок 2 5 2" xfId="683" xr:uid="{00000000-0005-0000-0000-0000AB020000}"/>
    <cellStyle name="Заголовок 2 6" xfId="684" xr:uid="{00000000-0005-0000-0000-0000AC020000}"/>
    <cellStyle name="Заголовок 2 7" xfId="685" xr:uid="{00000000-0005-0000-0000-0000AD020000}"/>
    <cellStyle name="Заголовок 2 8" xfId="686" xr:uid="{00000000-0005-0000-0000-0000AE020000}"/>
    <cellStyle name="Заголовок 2 9" xfId="687" xr:uid="{00000000-0005-0000-0000-0000AF020000}"/>
    <cellStyle name="Заголовок 3 2" xfId="688" xr:uid="{00000000-0005-0000-0000-0000B0020000}"/>
    <cellStyle name="Заголовок 3 2 2" xfId="689" xr:uid="{00000000-0005-0000-0000-0000B1020000}"/>
    <cellStyle name="Заголовок 3 2 2 2" xfId="690" xr:uid="{00000000-0005-0000-0000-0000B2020000}"/>
    <cellStyle name="Заголовок 3 2 2 2 2" xfId="691" xr:uid="{00000000-0005-0000-0000-0000B3020000}"/>
    <cellStyle name="Заголовок 3 2 3" xfId="692" xr:uid="{00000000-0005-0000-0000-0000B4020000}"/>
    <cellStyle name="Заголовок 3 2 3 2" xfId="693" xr:uid="{00000000-0005-0000-0000-0000B5020000}"/>
    <cellStyle name="Заголовок 3 2_Лист5" xfId="694" xr:uid="{00000000-0005-0000-0000-0000B6020000}"/>
    <cellStyle name="Заголовок 3 3" xfId="695" xr:uid="{00000000-0005-0000-0000-0000B7020000}"/>
    <cellStyle name="Заголовок 3 3 2" xfId="696" xr:uid="{00000000-0005-0000-0000-0000B8020000}"/>
    <cellStyle name="Заголовок 3 3 2 2" xfId="697" xr:uid="{00000000-0005-0000-0000-0000B9020000}"/>
    <cellStyle name="Заголовок 3 3 2 2 2" xfId="698" xr:uid="{00000000-0005-0000-0000-0000BA020000}"/>
    <cellStyle name="Заголовок 3 3_Лист5" xfId="699" xr:uid="{00000000-0005-0000-0000-0000BB020000}"/>
    <cellStyle name="Заголовок 3 4" xfId="700" xr:uid="{00000000-0005-0000-0000-0000BC020000}"/>
    <cellStyle name="Заголовок 3 4 2" xfId="701" xr:uid="{00000000-0005-0000-0000-0000BD020000}"/>
    <cellStyle name="Заголовок 3 4 2 2" xfId="702" xr:uid="{00000000-0005-0000-0000-0000BE020000}"/>
    <cellStyle name="Заголовок 3 5" xfId="703" xr:uid="{00000000-0005-0000-0000-0000BF020000}"/>
    <cellStyle name="Заголовок 3 5 2" xfId="704" xr:uid="{00000000-0005-0000-0000-0000C0020000}"/>
    <cellStyle name="Заголовок 3 6" xfId="705" xr:uid="{00000000-0005-0000-0000-0000C1020000}"/>
    <cellStyle name="Заголовок 3 7" xfId="706" xr:uid="{00000000-0005-0000-0000-0000C2020000}"/>
    <cellStyle name="Заголовок 3 8" xfId="707" xr:uid="{00000000-0005-0000-0000-0000C3020000}"/>
    <cellStyle name="Заголовок 3 9" xfId="708" xr:uid="{00000000-0005-0000-0000-0000C4020000}"/>
    <cellStyle name="Заголовок 4 2" xfId="709" xr:uid="{00000000-0005-0000-0000-0000C5020000}"/>
    <cellStyle name="Заголовок 4 2 2" xfId="710" xr:uid="{00000000-0005-0000-0000-0000C6020000}"/>
    <cellStyle name="Заголовок 4 2 2 2" xfId="711" xr:uid="{00000000-0005-0000-0000-0000C7020000}"/>
    <cellStyle name="Заголовок 4 2 2 2 2" xfId="712" xr:uid="{00000000-0005-0000-0000-0000C8020000}"/>
    <cellStyle name="Заголовок 4 2 3" xfId="713" xr:uid="{00000000-0005-0000-0000-0000C9020000}"/>
    <cellStyle name="Заголовок 4 2 3 2" xfId="714" xr:uid="{00000000-0005-0000-0000-0000CA020000}"/>
    <cellStyle name="Заголовок 4 2_Лист5" xfId="715" xr:uid="{00000000-0005-0000-0000-0000CB020000}"/>
    <cellStyle name="Заголовок 4 3" xfId="716" xr:uid="{00000000-0005-0000-0000-0000CC020000}"/>
    <cellStyle name="Заголовок 4 3 2" xfId="717" xr:uid="{00000000-0005-0000-0000-0000CD020000}"/>
    <cellStyle name="Заголовок 4 3 2 2" xfId="718" xr:uid="{00000000-0005-0000-0000-0000CE020000}"/>
    <cellStyle name="Заголовок 4 3 2 2 2" xfId="719" xr:uid="{00000000-0005-0000-0000-0000CF020000}"/>
    <cellStyle name="Заголовок 4 3_Лист5" xfId="720" xr:uid="{00000000-0005-0000-0000-0000D0020000}"/>
    <cellStyle name="Заголовок 4 4" xfId="721" xr:uid="{00000000-0005-0000-0000-0000D1020000}"/>
    <cellStyle name="Заголовок 4 4 2" xfId="722" xr:uid="{00000000-0005-0000-0000-0000D2020000}"/>
    <cellStyle name="Заголовок 4 4 2 2" xfId="723" xr:uid="{00000000-0005-0000-0000-0000D3020000}"/>
    <cellStyle name="Заголовок 4 5" xfId="724" xr:uid="{00000000-0005-0000-0000-0000D4020000}"/>
    <cellStyle name="Заголовок 4 5 2" xfId="725" xr:uid="{00000000-0005-0000-0000-0000D5020000}"/>
    <cellStyle name="Заголовок 4 6" xfId="726" xr:uid="{00000000-0005-0000-0000-0000D6020000}"/>
    <cellStyle name="Заголовок 4 7" xfId="727" xr:uid="{00000000-0005-0000-0000-0000D7020000}"/>
    <cellStyle name="Заголовок 4 8" xfId="728" xr:uid="{00000000-0005-0000-0000-0000D8020000}"/>
    <cellStyle name="Заголовок 4 9" xfId="729" xr:uid="{00000000-0005-0000-0000-0000D9020000}"/>
    <cellStyle name="Итог 2" xfId="730" xr:uid="{00000000-0005-0000-0000-0000DA020000}"/>
    <cellStyle name="Итог 2 2" xfId="731" xr:uid="{00000000-0005-0000-0000-0000DB020000}"/>
    <cellStyle name="Итог 2 2 2" xfId="732" xr:uid="{00000000-0005-0000-0000-0000DC020000}"/>
    <cellStyle name="Итог 2 2 2 2" xfId="733" xr:uid="{00000000-0005-0000-0000-0000DD020000}"/>
    <cellStyle name="Итог 2 3" xfId="734" xr:uid="{00000000-0005-0000-0000-0000DE020000}"/>
    <cellStyle name="Итог 2 3 2" xfId="735" xr:uid="{00000000-0005-0000-0000-0000DF020000}"/>
    <cellStyle name="Итог 2_Лист5" xfId="736" xr:uid="{00000000-0005-0000-0000-0000E0020000}"/>
    <cellStyle name="Итог 3" xfId="737" xr:uid="{00000000-0005-0000-0000-0000E1020000}"/>
    <cellStyle name="Итог 3 2" xfId="738" xr:uid="{00000000-0005-0000-0000-0000E2020000}"/>
    <cellStyle name="Итог 3 2 2" xfId="739" xr:uid="{00000000-0005-0000-0000-0000E3020000}"/>
    <cellStyle name="Итог 3 2 2 2" xfId="740" xr:uid="{00000000-0005-0000-0000-0000E4020000}"/>
    <cellStyle name="Итог 3_Лист5" xfId="741" xr:uid="{00000000-0005-0000-0000-0000E5020000}"/>
    <cellStyle name="Итог 4" xfId="742" xr:uid="{00000000-0005-0000-0000-0000E6020000}"/>
    <cellStyle name="Итог 4 2" xfId="743" xr:uid="{00000000-0005-0000-0000-0000E7020000}"/>
    <cellStyle name="Итог 4 2 2" xfId="744" xr:uid="{00000000-0005-0000-0000-0000E8020000}"/>
    <cellStyle name="Итог 5" xfId="745" xr:uid="{00000000-0005-0000-0000-0000E9020000}"/>
    <cellStyle name="Итог 5 2" xfId="746" xr:uid="{00000000-0005-0000-0000-0000EA020000}"/>
    <cellStyle name="Итог 6" xfId="747" xr:uid="{00000000-0005-0000-0000-0000EB020000}"/>
    <cellStyle name="Итог 7" xfId="748" xr:uid="{00000000-0005-0000-0000-0000EC020000}"/>
    <cellStyle name="Итог 8" xfId="749" xr:uid="{00000000-0005-0000-0000-0000ED020000}"/>
    <cellStyle name="Итог 9" xfId="750" xr:uid="{00000000-0005-0000-0000-0000EE020000}"/>
    <cellStyle name="Контрольная ячейка 2" xfId="751" xr:uid="{00000000-0005-0000-0000-0000EF020000}"/>
    <cellStyle name="Контрольная ячейка 2 2" xfId="752" xr:uid="{00000000-0005-0000-0000-0000F0020000}"/>
    <cellStyle name="Контрольная ячейка 2 2 2" xfId="753" xr:uid="{00000000-0005-0000-0000-0000F1020000}"/>
    <cellStyle name="Контрольная ячейка 2 2 2 2" xfId="754" xr:uid="{00000000-0005-0000-0000-0000F2020000}"/>
    <cellStyle name="Контрольная ячейка 2 3" xfId="755" xr:uid="{00000000-0005-0000-0000-0000F3020000}"/>
    <cellStyle name="Контрольная ячейка 2 3 2" xfId="756" xr:uid="{00000000-0005-0000-0000-0000F4020000}"/>
    <cellStyle name="Контрольная ячейка 2_Лист5" xfId="757" xr:uid="{00000000-0005-0000-0000-0000F5020000}"/>
    <cellStyle name="Контрольная ячейка 3" xfId="758" xr:uid="{00000000-0005-0000-0000-0000F6020000}"/>
    <cellStyle name="Контрольная ячейка 3 2" xfId="759" xr:uid="{00000000-0005-0000-0000-0000F7020000}"/>
    <cellStyle name="Контрольная ячейка 3 2 2" xfId="760" xr:uid="{00000000-0005-0000-0000-0000F8020000}"/>
    <cellStyle name="Контрольная ячейка 3 2 2 2" xfId="761" xr:uid="{00000000-0005-0000-0000-0000F9020000}"/>
    <cellStyle name="Контрольная ячейка 3_Лист5" xfId="762" xr:uid="{00000000-0005-0000-0000-0000FA020000}"/>
    <cellStyle name="Контрольная ячейка 4" xfId="763" xr:uid="{00000000-0005-0000-0000-0000FB020000}"/>
    <cellStyle name="Контрольная ячейка 4 2" xfId="764" xr:uid="{00000000-0005-0000-0000-0000FC020000}"/>
    <cellStyle name="Контрольная ячейка 4 2 2" xfId="765" xr:uid="{00000000-0005-0000-0000-0000FD020000}"/>
    <cellStyle name="Контрольная ячейка 5" xfId="766" xr:uid="{00000000-0005-0000-0000-0000FE020000}"/>
    <cellStyle name="Контрольная ячейка 5 2" xfId="767" xr:uid="{00000000-0005-0000-0000-0000FF020000}"/>
    <cellStyle name="Контрольная ячейка 6" xfId="768" xr:uid="{00000000-0005-0000-0000-000000030000}"/>
    <cellStyle name="Контрольная ячейка 7" xfId="769" xr:uid="{00000000-0005-0000-0000-000001030000}"/>
    <cellStyle name="Контрольная ячейка 8" xfId="770" xr:uid="{00000000-0005-0000-0000-000002030000}"/>
    <cellStyle name="Контрольная ячейка 9" xfId="771" xr:uid="{00000000-0005-0000-0000-000003030000}"/>
    <cellStyle name="Название 2" xfId="772" xr:uid="{00000000-0005-0000-0000-000004030000}"/>
    <cellStyle name="Название 2 2" xfId="773" xr:uid="{00000000-0005-0000-0000-000005030000}"/>
    <cellStyle name="Название 2 2 2" xfId="774" xr:uid="{00000000-0005-0000-0000-000006030000}"/>
    <cellStyle name="Название 2 2 2 2" xfId="775" xr:uid="{00000000-0005-0000-0000-000007030000}"/>
    <cellStyle name="Название 2 3" xfId="776" xr:uid="{00000000-0005-0000-0000-000008030000}"/>
    <cellStyle name="Название 2 3 2" xfId="777" xr:uid="{00000000-0005-0000-0000-000009030000}"/>
    <cellStyle name="Название 2_Лист5" xfId="778" xr:uid="{00000000-0005-0000-0000-00000A030000}"/>
    <cellStyle name="Название 3" xfId="779" xr:uid="{00000000-0005-0000-0000-00000B030000}"/>
    <cellStyle name="Название 3 2" xfId="780" xr:uid="{00000000-0005-0000-0000-00000C030000}"/>
    <cellStyle name="Название 3 2 2" xfId="781" xr:uid="{00000000-0005-0000-0000-00000D030000}"/>
    <cellStyle name="Название 3 2 2 2" xfId="782" xr:uid="{00000000-0005-0000-0000-00000E030000}"/>
    <cellStyle name="Название 3_Лист5" xfId="783" xr:uid="{00000000-0005-0000-0000-00000F030000}"/>
    <cellStyle name="Название 4" xfId="784" xr:uid="{00000000-0005-0000-0000-000010030000}"/>
    <cellStyle name="Название 4 2" xfId="785" xr:uid="{00000000-0005-0000-0000-000011030000}"/>
    <cellStyle name="Название 4 2 2" xfId="786" xr:uid="{00000000-0005-0000-0000-000012030000}"/>
    <cellStyle name="Название 5" xfId="787" xr:uid="{00000000-0005-0000-0000-000013030000}"/>
    <cellStyle name="Название 5 2" xfId="788" xr:uid="{00000000-0005-0000-0000-000014030000}"/>
    <cellStyle name="Название 6" xfId="789" xr:uid="{00000000-0005-0000-0000-000015030000}"/>
    <cellStyle name="Название 7" xfId="790" xr:uid="{00000000-0005-0000-0000-000016030000}"/>
    <cellStyle name="Название 8" xfId="791" xr:uid="{00000000-0005-0000-0000-000017030000}"/>
    <cellStyle name="Название 9" xfId="792" xr:uid="{00000000-0005-0000-0000-000018030000}"/>
    <cellStyle name="Нейтральный 2" xfId="793" xr:uid="{00000000-0005-0000-0000-000019030000}"/>
    <cellStyle name="Нейтральный 2 2" xfId="794" xr:uid="{00000000-0005-0000-0000-00001A030000}"/>
    <cellStyle name="Нейтральный 2 2 2" xfId="795" xr:uid="{00000000-0005-0000-0000-00001B030000}"/>
    <cellStyle name="Нейтральный 2 2 2 2" xfId="796" xr:uid="{00000000-0005-0000-0000-00001C030000}"/>
    <cellStyle name="Нейтральный 2 3" xfId="797" xr:uid="{00000000-0005-0000-0000-00001D030000}"/>
    <cellStyle name="Нейтральный 2 3 2" xfId="798" xr:uid="{00000000-0005-0000-0000-00001E030000}"/>
    <cellStyle name="Нейтральный 2_Лист5" xfId="799" xr:uid="{00000000-0005-0000-0000-00001F030000}"/>
    <cellStyle name="Нейтральный 3" xfId="800" xr:uid="{00000000-0005-0000-0000-000020030000}"/>
    <cellStyle name="Нейтральный 3 2" xfId="801" xr:uid="{00000000-0005-0000-0000-000021030000}"/>
    <cellStyle name="Нейтральный 3 2 2" xfId="802" xr:uid="{00000000-0005-0000-0000-000022030000}"/>
    <cellStyle name="Нейтральный 3 2 2 2" xfId="803" xr:uid="{00000000-0005-0000-0000-000023030000}"/>
    <cellStyle name="Нейтральный 3_Лист5" xfId="804" xr:uid="{00000000-0005-0000-0000-000024030000}"/>
    <cellStyle name="Нейтральный 4" xfId="805" xr:uid="{00000000-0005-0000-0000-000025030000}"/>
    <cellStyle name="Нейтральный 4 2" xfId="806" xr:uid="{00000000-0005-0000-0000-000026030000}"/>
    <cellStyle name="Нейтральный 4 2 2" xfId="807" xr:uid="{00000000-0005-0000-0000-000027030000}"/>
    <cellStyle name="Нейтральный 5" xfId="808" xr:uid="{00000000-0005-0000-0000-000028030000}"/>
    <cellStyle name="Нейтральный 5 2" xfId="809" xr:uid="{00000000-0005-0000-0000-000029030000}"/>
    <cellStyle name="Нейтральный 6" xfId="810" xr:uid="{00000000-0005-0000-0000-00002A030000}"/>
    <cellStyle name="Нейтральный 7" xfId="811" xr:uid="{00000000-0005-0000-0000-00002B030000}"/>
    <cellStyle name="Нейтральный 8" xfId="812" xr:uid="{00000000-0005-0000-0000-00002C030000}"/>
    <cellStyle name="Нейтральный 9" xfId="813" xr:uid="{00000000-0005-0000-0000-00002D030000}"/>
    <cellStyle name="Обычный" xfId="0" builtinId="0"/>
    <cellStyle name="Обычный 10" xfId="814" xr:uid="{00000000-0005-0000-0000-00002F030000}"/>
    <cellStyle name="Обычный 11" xfId="815" xr:uid="{00000000-0005-0000-0000-000030030000}"/>
    <cellStyle name="Обычный 12" xfId="816" xr:uid="{00000000-0005-0000-0000-000031030000}"/>
    <cellStyle name="Обычный 12 2" xfId="817" xr:uid="{00000000-0005-0000-0000-000032030000}"/>
    <cellStyle name="Обычный 12 2 2" xfId="818" xr:uid="{00000000-0005-0000-0000-000033030000}"/>
    <cellStyle name="Обычный 12 3" xfId="819" xr:uid="{00000000-0005-0000-0000-000034030000}"/>
    <cellStyle name="Обычный 12 3 2" xfId="820" xr:uid="{00000000-0005-0000-0000-000035030000}"/>
    <cellStyle name="Обычный 12 4" xfId="821" xr:uid="{00000000-0005-0000-0000-000036030000}"/>
    <cellStyle name="Обычный 12_Лист5" xfId="822" xr:uid="{00000000-0005-0000-0000-000037030000}"/>
    <cellStyle name="Обычный 13" xfId="823" xr:uid="{00000000-0005-0000-0000-000038030000}"/>
    <cellStyle name="Обычный 13 2" xfId="824" xr:uid="{00000000-0005-0000-0000-000039030000}"/>
    <cellStyle name="Обычный 13 2 2" xfId="825" xr:uid="{00000000-0005-0000-0000-00003A030000}"/>
    <cellStyle name="Обычный 13 3" xfId="826" xr:uid="{00000000-0005-0000-0000-00003B030000}"/>
    <cellStyle name="Обычный 13 4" xfId="827" xr:uid="{00000000-0005-0000-0000-00003C030000}"/>
    <cellStyle name="Обычный 13_Лист5" xfId="828" xr:uid="{00000000-0005-0000-0000-00003D030000}"/>
    <cellStyle name="Обычный 14" xfId="829" xr:uid="{00000000-0005-0000-0000-00003E030000}"/>
    <cellStyle name="Обычный 14 2" xfId="830" xr:uid="{00000000-0005-0000-0000-00003F030000}"/>
    <cellStyle name="Обычный 14 2 2" xfId="831" xr:uid="{00000000-0005-0000-0000-000040030000}"/>
    <cellStyle name="Обычный 14 2 2 2" xfId="832" xr:uid="{00000000-0005-0000-0000-000041030000}"/>
    <cellStyle name="Обычный 14 2 2 2 2" xfId="833" xr:uid="{00000000-0005-0000-0000-000042030000}"/>
    <cellStyle name="Обычный 14 2 3" xfId="834" xr:uid="{00000000-0005-0000-0000-000043030000}"/>
    <cellStyle name="Обычный 14 2 4" xfId="835" xr:uid="{00000000-0005-0000-0000-000044030000}"/>
    <cellStyle name="Обычный 14 2 5" xfId="1179" xr:uid="{00000000-0005-0000-0000-000045030000}"/>
    <cellStyle name="Обычный 14 3" xfId="836" xr:uid="{00000000-0005-0000-0000-000046030000}"/>
    <cellStyle name="Обычный 14 3 2" xfId="837" xr:uid="{00000000-0005-0000-0000-000047030000}"/>
    <cellStyle name="Обычный 14 4" xfId="838" xr:uid="{00000000-0005-0000-0000-000048030000}"/>
    <cellStyle name="Обычный 14 4 2" xfId="839" xr:uid="{00000000-0005-0000-0000-000049030000}"/>
    <cellStyle name="Обычный 14 4 2 2" xfId="840" xr:uid="{00000000-0005-0000-0000-00004A030000}"/>
    <cellStyle name="Обычный 14 4 2 3" xfId="841" xr:uid="{00000000-0005-0000-0000-00004B030000}"/>
    <cellStyle name="Обычный 14 4 2 4" xfId="842" xr:uid="{00000000-0005-0000-0000-00004C030000}"/>
    <cellStyle name="Обычный 14 4 3" xfId="843" xr:uid="{00000000-0005-0000-0000-00004D030000}"/>
    <cellStyle name="Обычный 14 4 3 2" xfId="844" xr:uid="{00000000-0005-0000-0000-00004E030000}"/>
    <cellStyle name="Обычный 14 4 3 3" xfId="845" xr:uid="{00000000-0005-0000-0000-00004F030000}"/>
    <cellStyle name="Обычный 14 4 3 4" xfId="1180" xr:uid="{00000000-0005-0000-0000-000050030000}"/>
    <cellStyle name="Обычный 14 4 4" xfId="846" xr:uid="{00000000-0005-0000-0000-000051030000}"/>
    <cellStyle name="Обычный 14 4 4 2" xfId="847" xr:uid="{00000000-0005-0000-0000-000052030000}"/>
    <cellStyle name="Обычный 14 4 4 2 2" xfId="848" xr:uid="{00000000-0005-0000-0000-000053030000}"/>
    <cellStyle name="Обычный 14 4 4 2 2 2" xfId="849" xr:uid="{00000000-0005-0000-0000-000054030000}"/>
    <cellStyle name="Обычный 14 4 4 2 2 2 2" xfId="850" xr:uid="{00000000-0005-0000-0000-000055030000}"/>
    <cellStyle name="Обычный 14 4 4 2 2 2 2 2" xfId="851" xr:uid="{00000000-0005-0000-0000-000056030000}"/>
    <cellStyle name="Обычный 14 4 4 2 2 2 2 2 2" xfId="852" xr:uid="{00000000-0005-0000-0000-000057030000}"/>
    <cellStyle name="Обычный 14 4 4 2 2 2 2 3" xfId="853" xr:uid="{00000000-0005-0000-0000-000058030000}"/>
    <cellStyle name="Обычный 14 4 4 2 2 2 2 3 2" xfId="854" xr:uid="{00000000-0005-0000-0000-000059030000}"/>
    <cellStyle name="Обычный 14 4 4 2 2 2 3" xfId="1181" xr:uid="{00000000-0005-0000-0000-00005A030000}"/>
    <cellStyle name="Обычный 14 4 4 2 2 3" xfId="855" xr:uid="{00000000-0005-0000-0000-00005B030000}"/>
    <cellStyle name="Обычный 14 4 4 2 2 4" xfId="1182" xr:uid="{00000000-0005-0000-0000-00005C030000}"/>
    <cellStyle name="Обычный 14 4 4 2 3" xfId="856" xr:uid="{00000000-0005-0000-0000-00005D030000}"/>
    <cellStyle name="Обычный 14 4 4 2 4" xfId="857" xr:uid="{00000000-0005-0000-0000-00005E030000}"/>
    <cellStyle name="Обычный 14 4 4 2 4 2" xfId="858" xr:uid="{00000000-0005-0000-0000-00005F030000}"/>
    <cellStyle name="Обычный 14 4 4 2 4 3" xfId="859" xr:uid="{00000000-0005-0000-0000-000060030000}"/>
    <cellStyle name="Обычный 14 4 4 2 4 4" xfId="1219" xr:uid="{00000000-0005-0000-0000-000061030000}"/>
    <cellStyle name="Обычный 14 4 4 2 4 5" xfId="1223" xr:uid="{00000000-0005-0000-0000-000062030000}"/>
    <cellStyle name="Обычный 14 4 4 2 4 6" xfId="1224" xr:uid="{00000000-0005-0000-0000-000063030000}"/>
    <cellStyle name="Обычный 14 4 4 3" xfId="860" xr:uid="{00000000-0005-0000-0000-000064030000}"/>
    <cellStyle name="Обычный 14 4 4 4" xfId="1183" xr:uid="{00000000-0005-0000-0000-000065030000}"/>
    <cellStyle name="Обычный 14 4 5" xfId="861" xr:uid="{00000000-0005-0000-0000-000066030000}"/>
    <cellStyle name="Обычный 14 4_Лист5" xfId="862" xr:uid="{00000000-0005-0000-0000-000067030000}"/>
    <cellStyle name="Обычный 14 5" xfId="863" xr:uid="{00000000-0005-0000-0000-000068030000}"/>
    <cellStyle name="Обычный 14 5 2" xfId="1184" xr:uid="{00000000-0005-0000-0000-000069030000}"/>
    <cellStyle name="Обычный 14 6" xfId="864" xr:uid="{00000000-0005-0000-0000-00006A030000}"/>
    <cellStyle name="Обычный 14 7" xfId="865" xr:uid="{00000000-0005-0000-0000-00006B030000}"/>
    <cellStyle name="Обычный 14_Лист5" xfId="866" xr:uid="{00000000-0005-0000-0000-00006C030000}"/>
    <cellStyle name="Обычный 15" xfId="1" xr:uid="{00000000-0005-0000-0000-00006D030000}"/>
    <cellStyle name="Обычный 15 2" xfId="867" xr:uid="{00000000-0005-0000-0000-00006E030000}"/>
    <cellStyle name="Обычный 15 2 2" xfId="868" xr:uid="{00000000-0005-0000-0000-00006F030000}"/>
    <cellStyle name="Обычный 15 2_Лист5" xfId="869" xr:uid="{00000000-0005-0000-0000-000070030000}"/>
    <cellStyle name="Обычный 16" xfId="870" xr:uid="{00000000-0005-0000-0000-000071030000}"/>
    <cellStyle name="Обычный 16 2" xfId="871" xr:uid="{00000000-0005-0000-0000-000072030000}"/>
    <cellStyle name="Обычный 16 2 2" xfId="872" xr:uid="{00000000-0005-0000-0000-000073030000}"/>
    <cellStyle name="Обычный 16 2 2 2" xfId="873" xr:uid="{00000000-0005-0000-0000-000074030000}"/>
    <cellStyle name="Обычный 16 3" xfId="874" xr:uid="{00000000-0005-0000-0000-000075030000}"/>
    <cellStyle name="Обычный 16 4" xfId="875" xr:uid="{00000000-0005-0000-0000-000076030000}"/>
    <cellStyle name="Обычный 16 5" xfId="876" xr:uid="{00000000-0005-0000-0000-000077030000}"/>
    <cellStyle name="Обычный 16_Лист5" xfId="877" xr:uid="{00000000-0005-0000-0000-000078030000}"/>
    <cellStyle name="Обычный 17" xfId="878" xr:uid="{00000000-0005-0000-0000-000079030000}"/>
    <cellStyle name="Обычный 17 2" xfId="879" xr:uid="{00000000-0005-0000-0000-00007A030000}"/>
    <cellStyle name="Обычный 17 3" xfId="880" xr:uid="{00000000-0005-0000-0000-00007B030000}"/>
    <cellStyle name="Обычный 17 4" xfId="2" xr:uid="{00000000-0005-0000-0000-00007C030000}"/>
    <cellStyle name="Обычный 17_Лист5" xfId="881" xr:uid="{00000000-0005-0000-0000-00007D030000}"/>
    <cellStyle name="Обычный 18" xfId="882" xr:uid="{00000000-0005-0000-0000-00007E030000}"/>
    <cellStyle name="Обычный 18 2" xfId="883" xr:uid="{00000000-0005-0000-0000-00007F030000}"/>
    <cellStyle name="Обычный 18 2 2" xfId="884" xr:uid="{00000000-0005-0000-0000-000080030000}"/>
    <cellStyle name="Обычный 18 3" xfId="885" xr:uid="{00000000-0005-0000-0000-000081030000}"/>
    <cellStyle name="Обычный 18_Лист5" xfId="886" xr:uid="{00000000-0005-0000-0000-000082030000}"/>
    <cellStyle name="Обычный 19" xfId="887" xr:uid="{00000000-0005-0000-0000-000083030000}"/>
    <cellStyle name="Обычный 19 2" xfId="888" xr:uid="{00000000-0005-0000-0000-000084030000}"/>
    <cellStyle name="Обычный 19 2 2" xfId="889" xr:uid="{00000000-0005-0000-0000-000085030000}"/>
    <cellStyle name="Обычный 19 2 2 2" xfId="890" xr:uid="{00000000-0005-0000-0000-000086030000}"/>
    <cellStyle name="Обычный 19 2 2 2 2" xfId="1185" xr:uid="{00000000-0005-0000-0000-000087030000}"/>
    <cellStyle name="Обычный 19 2 2 3" xfId="891" xr:uid="{00000000-0005-0000-0000-000088030000}"/>
    <cellStyle name="Обычный 19 2 2 4" xfId="1186" xr:uid="{00000000-0005-0000-0000-000089030000}"/>
    <cellStyle name="Обычный 19 2 2_Лист5" xfId="892" xr:uid="{00000000-0005-0000-0000-00008A030000}"/>
    <cellStyle name="Обычный 19 2 3" xfId="893" xr:uid="{00000000-0005-0000-0000-00008B030000}"/>
    <cellStyle name="Обычный 19 2 3 2" xfId="1187" xr:uid="{00000000-0005-0000-0000-00008C030000}"/>
    <cellStyle name="Обычный 19 2 4" xfId="894" xr:uid="{00000000-0005-0000-0000-00008D030000}"/>
    <cellStyle name="Обычный 19 2 5" xfId="1188" xr:uid="{00000000-0005-0000-0000-00008E030000}"/>
    <cellStyle name="Обычный 19 2 6" xfId="1189" xr:uid="{00000000-0005-0000-0000-00008F030000}"/>
    <cellStyle name="Обычный 19 2 7" xfId="1190" xr:uid="{00000000-0005-0000-0000-000090030000}"/>
    <cellStyle name="Обычный 19 2_Лист5" xfId="895" xr:uid="{00000000-0005-0000-0000-000091030000}"/>
    <cellStyle name="Обычный 19 3" xfId="896" xr:uid="{00000000-0005-0000-0000-000092030000}"/>
    <cellStyle name="Обычный 19 3 2" xfId="897" xr:uid="{00000000-0005-0000-0000-000093030000}"/>
    <cellStyle name="Обычный 19_Лист5" xfId="898" xr:uid="{00000000-0005-0000-0000-000094030000}"/>
    <cellStyle name="Обычный 2" xfId="899" xr:uid="{00000000-0005-0000-0000-000095030000}"/>
    <cellStyle name="Обычный 2 2" xfId="900" xr:uid="{00000000-0005-0000-0000-000096030000}"/>
    <cellStyle name="Обычный 2 2 2" xfId="901" xr:uid="{00000000-0005-0000-0000-000097030000}"/>
    <cellStyle name="Обычный 2 2 2 2" xfId="902" xr:uid="{00000000-0005-0000-0000-000098030000}"/>
    <cellStyle name="Обычный 2 2 2 2 2" xfId="903" xr:uid="{00000000-0005-0000-0000-000099030000}"/>
    <cellStyle name="Обычный 2 2 2 3" xfId="904" xr:uid="{00000000-0005-0000-0000-00009A030000}"/>
    <cellStyle name="Обычный 2 2 3" xfId="905" xr:uid="{00000000-0005-0000-0000-00009B030000}"/>
    <cellStyle name="Обычный 2 3" xfId="906" xr:uid="{00000000-0005-0000-0000-00009C030000}"/>
    <cellStyle name="Обычный 2 4" xfId="907" xr:uid="{00000000-0005-0000-0000-00009D030000}"/>
    <cellStyle name="Обычный 2 4 2" xfId="908" xr:uid="{00000000-0005-0000-0000-00009E030000}"/>
    <cellStyle name="Обычный 2 4 2 2" xfId="909" xr:uid="{00000000-0005-0000-0000-00009F030000}"/>
    <cellStyle name="Обычный 2 4 2 2 2" xfId="910" xr:uid="{00000000-0005-0000-0000-0000A0030000}"/>
    <cellStyle name="Обычный 2 4 2 2 2 2" xfId="911" xr:uid="{00000000-0005-0000-0000-0000A1030000}"/>
    <cellStyle name="Обычный 2 4 3" xfId="912" xr:uid="{00000000-0005-0000-0000-0000A2030000}"/>
    <cellStyle name="Обычный 2 4_Лист5" xfId="913" xr:uid="{00000000-0005-0000-0000-0000A3030000}"/>
    <cellStyle name="Обычный 2 5" xfId="914" xr:uid="{00000000-0005-0000-0000-0000A4030000}"/>
    <cellStyle name="Обычный 2 5 2" xfId="915" xr:uid="{00000000-0005-0000-0000-0000A5030000}"/>
    <cellStyle name="Обычный 2 5 2 2" xfId="916" xr:uid="{00000000-0005-0000-0000-0000A6030000}"/>
    <cellStyle name="Обычный 2 5 3" xfId="917" xr:uid="{00000000-0005-0000-0000-0000A7030000}"/>
    <cellStyle name="Обычный 2 5 4" xfId="918" xr:uid="{00000000-0005-0000-0000-0000A8030000}"/>
    <cellStyle name="Обычный 2 5 5" xfId="919" xr:uid="{00000000-0005-0000-0000-0000A9030000}"/>
    <cellStyle name="Обычный 2 5_Лист5" xfId="920" xr:uid="{00000000-0005-0000-0000-0000AA030000}"/>
    <cellStyle name="Обычный 2 6" xfId="921" xr:uid="{00000000-0005-0000-0000-0000AB030000}"/>
    <cellStyle name="Обычный 2 6 2" xfId="922" xr:uid="{00000000-0005-0000-0000-0000AC030000}"/>
    <cellStyle name="Обычный 2 6 2 2" xfId="923" xr:uid="{00000000-0005-0000-0000-0000AD030000}"/>
    <cellStyle name="Обычный 2 7" xfId="924" xr:uid="{00000000-0005-0000-0000-0000AE030000}"/>
    <cellStyle name="Обычный 2 8" xfId="925" xr:uid="{00000000-0005-0000-0000-0000AF030000}"/>
    <cellStyle name="Обычный 20" xfId="926" xr:uid="{00000000-0005-0000-0000-0000B0030000}"/>
    <cellStyle name="Обычный 20 2" xfId="927" xr:uid="{00000000-0005-0000-0000-0000B1030000}"/>
    <cellStyle name="Обычный 20 2 2" xfId="928" xr:uid="{00000000-0005-0000-0000-0000B2030000}"/>
    <cellStyle name="Обычный 20 2 3" xfId="929" xr:uid="{00000000-0005-0000-0000-0000B3030000}"/>
    <cellStyle name="Обычный 20 2 3 2" xfId="930" xr:uid="{00000000-0005-0000-0000-0000B4030000}"/>
    <cellStyle name="Обычный 20 2 3 2 2" xfId="931" xr:uid="{00000000-0005-0000-0000-0000B5030000}"/>
    <cellStyle name="Обычный 20 2 3 2 3" xfId="1191" xr:uid="{00000000-0005-0000-0000-0000B6030000}"/>
    <cellStyle name="Обычный 20 2 3 2 3 2" xfId="1230" xr:uid="{00000000-0005-0000-0000-0000B7030000}"/>
    <cellStyle name="Обычный 20 2 3 3" xfId="932" xr:uid="{00000000-0005-0000-0000-0000B8030000}"/>
    <cellStyle name="Обычный 20 2 3 3 2" xfId="933" xr:uid="{00000000-0005-0000-0000-0000B9030000}"/>
    <cellStyle name="Обычный 20 2 3 3 2 2" xfId="934" xr:uid="{00000000-0005-0000-0000-0000BA030000}"/>
    <cellStyle name="Обычный 20 2 3 3 2 2 2" xfId="935" xr:uid="{00000000-0005-0000-0000-0000BB030000}"/>
    <cellStyle name="Обычный 20 2 3 4" xfId="936" xr:uid="{00000000-0005-0000-0000-0000BC030000}"/>
    <cellStyle name="Обычный 20 2 3 5" xfId="1192" xr:uid="{00000000-0005-0000-0000-0000BD030000}"/>
    <cellStyle name="Обычный 20 2 4" xfId="937" xr:uid="{00000000-0005-0000-0000-0000BE030000}"/>
    <cellStyle name="Обычный 20 2 4 2" xfId="938" xr:uid="{00000000-0005-0000-0000-0000BF030000}"/>
    <cellStyle name="Обычный 20 2 4 3" xfId="1193" xr:uid="{00000000-0005-0000-0000-0000C0030000}"/>
    <cellStyle name="Обычный 20 2 5" xfId="1194" xr:uid="{00000000-0005-0000-0000-0000C1030000}"/>
    <cellStyle name="Обычный 20 3" xfId="939" xr:uid="{00000000-0005-0000-0000-0000C2030000}"/>
    <cellStyle name="Обычный 20 3 2" xfId="940" xr:uid="{00000000-0005-0000-0000-0000C3030000}"/>
    <cellStyle name="Обычный 20 3 2 2" xfId="941" xr:uid="{00000000-0005-0000-0000-0000C4030000}"/>
    <cellStyle name="Обычный 20 3 2 2 2" xfId="942" xr:uid="{00000000-0005-0000-0000-0000C5030000}"/>
    <cellStyle name="Обычный 20 3 2 2 2 2" xfId="943" xr:uid="{00000000-0005-0000-0000-0000C6030000}"/>
    <cellStyle name="Обычный 20 3 2 2 2 2 2" xfId="944" xr:uid="{00000000-0005-0000-0000-0000C7030000}"/>
    <cellStyle name="Обычный 20 3 2 2 2 2 2 2" xfId="945" xr:uid="{00000000-0005-0000-0000-0000C8030000}"/>
    <cellStyle name="Обычный 20 3 2 2 2 2 3" xfId="946" xr:uid="{00000000-0005-0000-0000-0000C9030000}"/>
    <cellStyle name="Обычный 20 3 2 2 2 2 3 2" xfId="947" xr:uid="{00000000-0005-0000-0000-0000CA030000}"/>
    <cellStyle name="Обычный 20 3 2 2 2 3" xfId="1195" xr:uid="{00000000-0005-0000-0000-0000CB030000}"/>
    <cellStyle name="Обычный 20 3 2 2 3" xfId="948" xr:uid="{00000000-0005-0000-0000-0000CC030000}"/>
    <cellStyle name="Обычный 20 3 2 2 3 2" xfId="949" xr:uid="{00000000-0005-0000-0000-0000CD030000}"/>
    <cellStyle name="Обычный 20 3 2 2 3 2 2" xfId="950" xr:uid="{00000000-0005-0000-0000-0000CE030000}"/>
    <cellStyle name="Обычный 20 3 2 2 3 2 2 2" xfId="951" xr:uid="{00000000-0005-0000-0000-0000CF030000}"/>
    <cellStyle name="Обычный 20 3 2 2 4" xfId="952" xr:uid="{00000000-0005-0000-0000-0000D0030000}"/>
    <cellStyle name="Обычный 20 3 2 2 5" xfId="1196" xr:uid="{00000000-0005-0000-0000-0000D1030000}"/>
    <cellStyle name="Обычный 20 3 2 3" xfId="953" xr:uid="{00000000-0005-0000-0000-0000D2030000}"/>
    <cellStyle name="Обычный 20 3 2 4" xfId="954" xr:uid="{00000000-0005-0000-0000-0000D3030000}"/>
    <cellStyle name="Обычный 20 3 2 4 2" xfId="955" xr:uid="{00000000-0005-0000-0000-0000D4030000}"/>
    <cellStyle name="Обычный 20 3 2 4 3" xfId="956" xr:uid="{00000000-0005-0000-0000-0000D5030000}"/>
    <cellStyle name="Обычный 20 3 2 4 4" xfId="1220" xr:uid="{00000000-0005-0000-0000-0000D6030000}"/>
    <cellStyle name="Обычный 20 3 2 4 5" xfId="1221" xr:uid="{00000000-0005-0000-0000-0000D7030000}"/>
    <cellStyle name="Обычный 20 3 3" xfId="957" xr:uid="{00000000-0005-0000-0000-0000D8030000}"/>
    <cellStyle name="Обычный 20 3 4" xfId="1197" xr:uid="{00000000-0005-0000-0000-0000D9030000}"/>
    <cellStyle name="Обычный 20 4" xfId="958" xr:uid="{00000000-0005-0000-0000-0000DA030000}"/>
    <cellStyle name="Обычный 21" xfId="959" xr:uid="{00000000-0005-0000-0000-0000DB030000}"/>
    <cellStyle name="Обычный 21 2" xfId="960" xr:uid="{00000000-0005-0000-0000-0000DC030000}"/>
    <cellStyle name="Обычный 21 2 2" xfId="1198" xr:uid="{00000000-0005-0000-0000-0000DD030000}"/>
    <cellStyle name="Обычный 21 3" xfId="961" xr:uid="{00000000-0005-0000-0000-0000DE030000}"/>
    <cellStyle name="Обычный 21 3 2" xfId="962" xr:uid="{00000000-0005-0000-0000-0000DF030000}"/>
    <cellStyle name="Обычный 21 3 3" xfId="1199" xr:uid="{00000000-0005-0000-0000-0000E0030000}"/>
    <cellStyle name="Обычный 21 4" xfId="963" xr:uid="{00000000-0005-0000-0000-0000E1030000}"/>
    <cellStyle name="Обычный 21 5" xfId="1200" xr:uid="{00000000-0005-0000-0000-0000E2030000}"/>
    <cellStyle name="Обычный 21_Лист5" xfId="964" xr:uid="{00000000-0005-0000-0000-0000E3030000}"/>
    <cellStyle name="Обычный 22" xfId="965" xr:uid="{00000000-0005-0000-0000-0000E4030000}"/>
    <cellStyle name="Обычный 22 2" xfId="966" xr:uid="{00000000-0005-0000-0000-0000E5030000}"/>
    <cellStyle name="Обычный 23" xfId="967" xr:uid="{00000000-0005-0000-0000-0000E6030000}"/>
    <cellStyle name="Обычный 24" xfId="968" xr:uid="{00000000-0005-0000-0000-0000E7030000}"/>
    <cellStyle name="Обычный 24 2" xfId="969" xr:uid="{00000000-0005-0000-0000-0000E8030000}"/>
    <cellStyle name="Обычный 24 2 2" xfId="970" xr:uid="{00000000-0005-0000-0000-0000E9030000}"/>
    <cellStyle name="Обычный 24 2 3" xfId="971" xr:uid="{00000000-0005-0000-0000-0000EA030000}"/>
    <cellStyle name="Обычный 24 2 4" xfId="1201" xr:uid="{00000000-0005-0000-0000-0000EB030000}"/>
    <cellStyle name="Обычный 25" xfId="972" xr:uid="{00000000-0005-0000-0000-0000EC030000}"/>
    <cellStyle name="Обычный 25 2" xfId="973" xr:uid="{00000000-0005-0000-0000-0000ED030000}"/>
    <cellStyle name="Обычный 26" xfId="974" xr:uid="{00000000-0005-0000-0000-0000EE030000}"/>
    <cellStyle name="Обычный 27" xfId="975" xr:uid="{00000000-0005-0000-0000-0000EF030000}"/>
    <cellStyle name="Обычный 28" xfId="976" xr:uid="{00000000-0005-0000-0000-0000F0030000}"/>
    <cellStyle name="Обычный 29" xfId="977" xr:uid="{00000000-0005-0000-0000-0000F1030000}"/>
    <cellStyle name="Обычный 29 2" xfId="978" xr:uid="{00000000-0005-0000-0000-0000F2030000}"/>
    <cellStyle name="Обычный 29 2 2" xfId="979" xr:uid="{00000000-0005-0000-0000-0000F3030000}"/>
    <cellStyle name="Обычный 29 2 3" xfId="980" xr:uid="{00000000-0005-0000-0000-0000F4030000}"/>
    <cellStyle name="Обычный 29 2 3 2" xfId="1222" xr:uid="{00000000-0005-0000-0000-0000F5030000}"/>
    <cellStyle name="Обычный 29 2 3 2 2" xfId="1225" xr:uid="{00000000-0005-0000-0000-0000F6030000}"/>
    <cellStyle name="Обычный 29 2 3 2 3" xfId="1231" xr:uid="{00000000-0005-0000-0000-0000F7030000}"/>
    <cellStyle name="Обычный 29 2 4" xfId="1202" xr:uid="{00000000-0005-0000-0000-0000F8030000}"/>
    <cellStyle name="Обычный 29 3" xfId="981" xr:uid="{00000000-0005-0000-0000-0000F9030000}"/>
    <cellStyle name="Обычный 29 4" xfId="1203" xr:uid="{00000000-0005-0000-0000-0000FA030000}"/>
    <cellStyle name="Обычный 3" xfId="982" xr:uid="{00000000-0005-0000-0000-0000FB030000}"/>
    <cellStyle name="Обычный 3 2" xfId="983" xr:uid="{00000000-0005-0000-0000-0000FC030000}"/>
    <cellStyle name="Обычный 3 2 2" xfId="984" xr:uid="{00000000-0005-0000-0000-0000FD030000}"/>
    <cellStyle name="Обычный 3 2_Лист5" xfId="985" xr:uid="{00000000-0005-0000-0000-0000FE030000}"/>
    <cellStyle name="Обычный 3 3" xfId="986" xr:uid="{00000000-0005-0000-0000-0000FF030000}"/>
    <cellStyle name="Обычный 3 3 2" xfId="987" xr:uid="{00000000-0005-0000-0000-000000040000}"/>
    <cellStyle name="Обычный 3 3 3" xfId="988" xr:uid="{00000000-0005-0000-0000-000001040000}"/>
    <cellStyle name="Обычный 30" xfId="989" xr:uid="{00000000-0005-0000-0000-000002040000}"/>
    <cellStyle name="Обычный 31" xfId="990" xr:uid="{00000000-0005-0000-0000-000003040000}"/>
    <cellStyle name="Обычный 31 2" xfId="991" xr:uid="{00000000-0005-0000-0000-000004040000}"/>
    <cellStyle name="Обычный 31 3" xfId="1204" xr:uid="{00000000-0005-0000-0000-000005040000}"/>
    <cellStyle name="Обычный 32" xfId="992" xr:uid="{00000000-0005-0000-0000-000006040000}"/>
    <cellStyle name="Обычный 33" xfId="993" xr:uid="{00000000-0005-0000-0000-000007040000}"/>
    <cellStyle name="Обычный 34" xfId="994" xr:uid="{00000000-0005-0000-0000-000008040000}"/>
    <cellStyle name="Обычный 34 2" xfId="995" xr:uid="{00000000-0005-0000-0000-000009040000}"/>
    <cellStyle name="Обычный 34 3" xfId="996" xr:uid="{00000000-0005-0000-0000-00000A040000}"/>
    <cellStyle name="Обычный 34 4" xfId="1176" xr:uid="{00000000-0005-0000-0000-00000B040000}"/>
    <cellStyle name="Обычный 34 5" xfId="1218" xr:uid="{00000000-0005-0000-0000-00000C040000}"/>
    <cellStyle name="Обычный 34 6" xfId="1228" xr:uid="{00000000-0005-0000-0000-00000D040000}"/>
    <cellStyle name="Обычный 35" xfId="997" xr:uid="{00000000-0005-0000-0000-00000E040000}"/>
    <cellStyle name="Обычный 35 2" xfId="998" xr:uid="{00000000-0005-0000-0000-00000F040000}"/>
    <cellStyle name="Обычный 35 3" xfId="1217" xr:uid="{00000000-0005-0000-0000-000010040000}"/>
    <cellStyle name="Обычный 36" xfId="999" xr:uid="{00000000-0005-0000-0000-000011040000}"/>
    <cellStyle name="Обычный 37" xfId="1000" xr:uid="{00000000-0005-0000-0000-000012040000}"/>
    <cellStyle name="Обычный 38" xfId="1001" xr:uid="{00000000-0005-0000-0000-000013040000}"/>
    <cellStyle name="Обычный 38 2" xfId="1226" xr:uid="{00000000-0005-0000-0000-000014040000}"/>
    <cellStyle name="Обычный 39" xfId="1002" xr:uid="{00000000-0005-0000-0000-000015040000}"/>
    <cellStyle name="Обычный 4" xfId="1003" xr:uid="{00000000-0005-0000-0000-000016040000}"/>
    <cellStyle name="Обычный 4 2" xfId="1004" xr:uid="{00000000-0005-0000-0000-000017040000}"/>
    <cellStyle name="Обычный 4 2 2" xfId="1005" xr:uid="{00000000-0005-0000-0000-000018040000}"/>
    <cellStyle name="Обычный 4 2_Лист5" xfId="1006" xr:uid="{00000000-0005-0000-0000-000019040000}"/>
    <cellStyle name="Обычный 40" xfId="1007" xr:uid="{00000000-0005-0000-0000-00001A040000}"/>
    <cellStyle name="Обычный 40 2" xfId="1227" xr:uid="{00000000-0005-0000-0000-00001B040000}"/>
    <cellStyle name="Обычный 41" xfId="1008" xr:uid="{00000000-0005-0000-0000-00001C040000}"/>
    <cellStyle name="Обычный 42" xfId="1216" xr:uid="{00000000-0005-0000-0000-00001D040000}"/>
    <cellStyle name="Обычный 5" xfId="1009" xr:uid="{00000000-0005-0000-0000-00001E040000}"/>
    <cellStyle name="Обычный 5 2" xfId="1010" xr:uid="{00000000-0005-0000-0000-00001F040000}"/>
    <cellStyle name="Обычный 5 2 2" xfId="1011" xr:uid="{00000000-0005-0000-0000-000020040000}"/>
    <cellStyle name="Обычный 5 2 3" xfId="1012" xr:uid="{00000000-0005-0000-0000-000021040000}"/>
    <cellStyle name="Обычный 5 2 3 2" xfId="1013" xr:uid="{00000000-0005-0000-0000-000022040000}"/>
    <cellStyle name="Обычный 5 2_Лист5" xfId="1014" xr:uid="{00000000-0005-0000-0000-000023040000}"/>
    <cellStyle name="Обычный 6" xfId="1015" xr:uid="{00000000-0005-0000-0000-000024040000}"/>
    <cellStyle name="Обычный 6 2" xfId="1016" xr:uid="{00000000-0005-0000-0000-000025040000}"/>
    <cellStyle name="Обычный 7" xfId="1017" xr:uid="{00000000-0005-0000-0000-000026040000}"/>
    <cellStyle name="Обычный 8" xfId="1018" xr:uid="{00000000-0005-0000-0000-000027040000}"/>
    <cellStyle name="Обычный 9" xfId="1019" xr:uid="{00000000-0005-0000-0000-000028040000}"/>
    <cellStyle name="Обычный_Лист1 2 2" xfId="1215" xr:uid="{00000000-0005-0000-0000-000029040000}"/>
    <cellStyle name="Плохой 2" xfId="1020" xr:uid="{00000000-0005-0000-0000-00002A040000}"/>
    <cellStyle name="Плохой 2 2" xfId="1021" xr:uid="{00000000-0005-0000-0000-00002B040000}"/>
    <cellStyle name="Плохой 2 2 2" xfId="1022" xr:uid="{00000000-0005-0000-0000-00002C040000}"/>
    <cellStyle name="Плохой 2 2 2 2" xfId="1023" xr:uid="{00000000-0005-0000-0000-00002D040000}"/>
    <cellStyle name="Плохой 2 3" xfId="1024" xr:uid="{00000000-0005-0000-0000-00002E040000}"/>
    <cellStyle name="Плохой 2 3 2" xfId="1025" xr:uid="{00000000-0005-0000-0000-00002F040000}"/>
    <cellStyle name="Плохой 2_Лист5" xfId="1026" xr:uid="{00000000-0005-0000-0000-000030040000}"/>
    <cellStyle name="Плохой 3" xfId="1027" xr:uid="{00000000-0005-0000-0000-000031040000}"/>
    <cellStyle name="Плохой 3 2" xfId="1028" xr:uid="{00000000-0005-0000-0000-000032040000}"/>
    <cellStyle name="Плохой 3 2 2" xfId="1029" xr:uid="{00000000-0005-0000-0000-000033040000}"/>
    <cellStyle name="Плохой 3 2 2 2" xfId="1030" xr:uid="{00000000-0005-0000-0000-000034040000}"/>
    <cellStyle name="Плохой 3_Лист5" xfId="1031" xr:uid="{00000000-0005-0000-0000-000035040000}"/>
    <cellStyle name="Плохой 4" xfId="1032" xr:uid="{00000000-0005-0000-0000-000036040000}"/>
    <cellStyle name="Плохой 4 2" xfId="1033" xr:uid="{00000000-0005-0000-0000-000037040000}"/>
    <cellStyle name="Плохой 4 2 2" xfId="1034" xr:uid="{00000000-0005-0000-0000-000038040000}"/>
    <cellStyle name="Плохой 5" xfId="1035" xr:uid="{00000000-0005-0000-0000-000039040000}"/>
    <cellStyle name="Плохой 5 2" xfId="1036" xr:uid="{00000000-0005-0000-0000-00003A040000}"/>
    <cellStyle name="Плохой 6" xfId="1037" xr:uid="{00000000-0005-0000-0000-00003B040000}"/>
    <cellStyle name="Плохой 7" xfId="1038" xr:uid="{00000000-0005-0000-0000-00003C040000}"/>
    <cellStyle name="Плохой 8" xfId="1039" xr:uid="{00000000-0005-0000-0000-00003D040000}"/>
    <cellStyle name="Плохой 9" xfId="1040" xr:uid="{00000000-0005-0000-0000-00003E040000}"/>
    <cellStyle name="Пояснение 2" xfId="1041" xr:uid="{00000000-0005-0000-0000-00003F040000}"/>
    <cellStyle name="Пояснение 2 2" xfId="1042" xr:uid="{00000000-0005-0000-0000-000040040000}"/>
    <cellStyle name="Пояснение 2 2 2" xfId="1043" xr:uid="{00000000-0005-0000-0000-000041040000}"/>
    <cellStyle name="Пояснение 2 2 2 2" xfId="1044" xr:uid="{00000000-0005-0000-0000-000042040000}"/>
    <cellStyle name="Пояснение 2 3" xfId="1045" xr:uid="{00000000-0005-0000-0000-000043040000}"/>
    <cellStyle name="Пояснение 2 3 2" xfId="1046" xr:uid="{00000000-0005-0000-0000-000044040000}"/>
    <cellStyle name="Пояснение 2_Лист5" xfId="1047" xr:uid="{00000000-0005-0000-0000-000045040000}"/>
    <cellStyle name="Пояснение 3" xfId="1048" xr:uid="{00000000-0005-0000-0000-000046040000}"/>
    <cellStyle name="Пояснение 3 2" xfId="1049" xr:uid="{00000000-0005-0000-0000-000047040000}"/>
    <cellStyle name="Пояснение 3 2 2" xfId="1050" xr:uid="{00000000-0005-0000-0000-000048040000}"/>
    <cellStyle name="Пояснение 3 2 2 2" xfId="1051" xr:uid="{00000000-0005-0000-0000-000049040000}"/>
    <cellStyle name="Пояснение 3_Лист5" xfId="1052" xr:uid="{00000000-0005-0000-0000-00004A040000}"/>
    <cellStyle name="Пояснение 4" xfId="1053" xr:uid="{00000000-0005-0000-0000-00004B040000}"/>
    <cellStyle name="Пояснение 4 2" xfId="1054" xr:uid="{00000000-0005-0000-0000-00004C040000}"/>
    <cellStyle name="Пояснение 4 2 2" xfId="1055" xr:uid="{00000000-0005-0000-0000-00004D040000}"/>
    <cellStyle name="Пояснение 5" xfId="1056" xr:uid="{00000000-0005-0000-0000-00004E040000}"/>
    <cellStyle name="Пояснение 5 2" xfId="1057" xr:uid="{00000000-0005-0000-0000-00004F040000}"/>
    <cellStyle name="Пояснение 6" xfId="1058" xr:uid="{00000000-0005-0000-0000-000050040000}"/>
    <cellStyle name="Пояснение 7" xfId="1059" xr:uid="{00000000-0005-0000-0000-000051040000}"/>
    <cellStyle name="Пояснение 8" xfId="1060" xr:uid="{00000000-0005-0000-0000-000052040000}"/>
    <cellStyle name="Пояснение 9" xfId="1061" xr:uid="{00000000-0005-0000-0000-000053040000}"/>
    <cellStyle name="Примечание 2" xfId="1062" xr:uid="{00000000-0005-0000-0000-000054040000}"/>
    <cellStyle name="Примечание 3" xfId="1063" xr:uid="{00000000-0005-0000-0000-000055040000}"/>
    <cellStyle name="Примечание 4" xfId="1064" xr:uid="{00000000-0005-0000-0000-000056040000}"/>
    <cellStyle name="Процентный 2" xfId="1065" xr:uid="{00000000-0005-0000-0000-000057040000}"/>
    <cellStyle name="Процентный 2 2" xfId="1066" xr:uid="{00000000-0005-0000-0000-000058040000}"/>
    <cellStyle name="Процентный 2 2 2" xfId="1067" xr:uid="{00000000-0005-0000-0000-000059040000}"/>
    <cellStyle name="Процентный 2 2 2 2" xfId="1068" xr:uid="{00000000-0005-0000-0000-00005A040000}"/>
    <cellStyle name="Процентный 2 2 2 2 2" xfId="1205" xr:uid="{00000000-0005-0000-0000-00005B040000}"/>
    <cellStyle name="Процентный 2 2 2 3" xfId="1069" xr:uid="{00000000-0005-0000-0000-00005C040000}"/>
    <cellStyle name="Процентный 2 2 2 4" xfId="1206" xr:uid="{00000000-0005-0000-0000-00005D040000}"/>
    <cellStyle name="Процентный 2 2 3" xfId="1070" xr:uid="{00000000-0005-0000-0000-00005E040000}"/>
    <cellStyle name="Процентный 2 2 3 2" xfId="1207" xr:uid="{00000000-0005-0000-0000-00005F040000}"/>
    <cellStyle name="Процентный 2 2 4" xfId="1071" xr:uid="{00000000-0005-0000-0000-000060040000}"/>
    <cellStyle name="Процентный 2 2 5" xfId="1072" xr:uid="{00000000-0005-0000-0000-000061040000}"/>
    <cellStyle name="Процентный 2 2 6" xfId="1208" xr:uid="{00000000-0005-0000-0000-000062040000}"/>
    <cellStyle name="Процентный 2 3" xfId="1073" xr:uid="{00000000-0005-0000-0000-000063040000}"/>
    <cellStyle name="Процентный 2 3 2" xfId="1209" xr:uid="{00000000-0005-0000-0000-000064040000}"/>
    <cellStyle name="Процентный 2 4" xfId="1074" xr:uid="{00000000-0005-0000-0000-000065040000}"/>
    <cellStyle name="Связанная ячейка 2" xfId="1075" xr:uid="{00000000-0005-0000-0000-000066040000}"/>
    <cellStyle name="Связанная ячейка 2 2" xfId="1076" xr:uid="{00000000-0005-0000-0000-000067040000}"/>
    <cellStyle name="Связанная ячейка 2 2 2" xfId="1077" xr:uid="{00000000-0005-0000-0000-000068040000}"/>
    <cellStyle name="Связанная ячейка 2 2 2 2" xfId="1078" xr:uid="{00000000-0005-0000-0000-000069040000}"/>
    <cellStyle name="Связанная ячейка 2 3" xfId="1079" xr:uid="{00000000-0005-0000-0000-00006A040000}"/>
    <cellStyle name="Связанная ячейка 2 3 2" xfId="1080" xr:uid="{00000000-0005-0000-0000-00006B040000}"/>
    <cellStyle name="Связанная ячейка 2_Лист5" xfId="1081" xr:uid="{00000000-0005-0000-0000-00006C040000}"/>
    <cellStyle name="Связанная ячейка 3" xfId="1082" xr:uid="{00000000-0005-0000-0000-00006D040000}"/>
    <cellStyle name="Связанная ячейка 3 2" xfId="1083" xr:uid="{00000000-0005-0000-0000-00006E040000}"/>
    <cellStyle name="Связанная ячейка 3 2 2" xfId="1084" xr:uid="{00000000-0005-0000-0000-00006F040000}"/>
    <cellStyle name="Связанная ячейка 3 2 2 2" xfId="1085" xr:uid="{00000000-0005-0000-0000-000070040000}"/>
    <cellStyle name="Связанная ячейка 3_Лист5" xfId="1086" xr:uid="{00000000-0005-0000-0000-000071040000}"/>
    <cellStyle name="Связанная ячейка 4" xfId="1087" xr:uid="{00000000-0005-0000-0000-000072040000}"/>
    <cellStyle name="Связанная ячейка 4 2" xfId="1088" xr:uid="{00000000-0005-0000-0000-000073040000}"/>
    <cellStyle name="Связанная ячейка 4 2 2" xfId="1089" xr:uid="{00000000-0005-0000-0000-000074040000}"/>
    <cellStyle name="Связанная ячейка 5" xfId="1090" xr:uid="{00000000-0005-0000-0000-000075040000}"/>
    <cellStyle name="Связанная ячейка 5 2" xfId="1091" xr:uid="{00000000-0005-0000-0000-000076040000}"/>
    <cellStyle name="Связанная ячейка 6" xfId="1092" xr:uid="{00000000-0005-0000-0000-000077040000}"/>
    <cellStyle name="Связанная ячейка 7" xfId="1093" xr:uid="{00000000-0005-0000-0000-000078040000}"/>
    <cellStyle name="Связанная ячейка 8" xfId="1094" xr:uid="{00000000-0005-0000-0000-000079040000}"/>
    <cellStyle name="Связанная ячейка 9" xfId="1095" xr:uid="{00000000-0005-0000-0000-00007A040000}"/>
    <cellStyle name="Текст предупреждения 2" xfId="1096" xr:uid="{00000000-0005-0000-0000-00007B040000}"/>
    <cellStyle name="Текст предупреждения 2 2" xfId="1097" xr:uid="{00000000-0005-0000-0000-00007C040000}"/>
    <cellStyle name="Текст предупреждения 2 2 2" xfId="1098" xr:uid="{00000000-0005-0000-0000-00007D040000}"/>
    <cellStyle name="Текст предупреждения 2 2 2 2" xfId="1099" xr:uid="{00000000-0005-0000-0000-00007E040000}"/>
    <cellStyle name="Текст предупреждения 2 3" xfId="1100" xr:uid="{00000000-0005-0000-0000-00007F040000}"/>
    <cellStyle name="Текст предупреждения 2 3 2" xfId="1101" xr:uid="{00000000-0005-0000-0000-000080040000}"/>
    <cellStyle name="Текст предупреждения 2_Лист5" xfId="1102" xr:uid="{00000000-0005-0000-0000-000081040000}"/>
    <cellStyle name="Текст предупреждения 3" xfId="1103" xr:uid="{00000000-0005-0000-0000-000082040000}"/>
    <cellStyle name="Текст предупреждения 3 2" xfId="1104" xr:uid="{00000000-0005-0000-0000-000083040000}"/>
    <cellStyle name="Текст предупреждения 3 2 2" xfId="1105" xr:uid="{00000000-0005-0000-0000-000084040000}"/>
    <cellStyle name="Текст предупреждения 3 2 2 2" xfId="1106" xr:uid="{00000000-0005-0000-0000-000085040000}"/>
    <cellStyle name="Текст предупреждения 3_Лист5" xfId="1107" xr:uid="{00000000-0005-0000-0000-000086040000}"/>
    <cellStyle name="Текст предупреждения 4" xfId="1108" xr:uid="{00000000-0005-0000-0000-000087040000}"/>
    <cellStyle name="Текст предупреждения 4 2" xfId="1109" xr:uid="{00000000-0005-0000-0000-000088040000}"/>
    <cellStyle name="Текст предупреждения 4 2 2" xfId="1110" xr:uid="{00000000-0005-0000-0000-000089040000}"/>
    <cellStyle name="Текст предупреждения 5" xfId="1111" xr:uid="{00000000-0005-0000-0000-00008A040000}"/>
    <cellStyle name="Текст предупреждения 5 2" xfId="1112" xr:uid="{00000000-0005-0000-0000-00008B040000}"/>
    <cellStyle name="Текст предупреждения 6" xfId="1113" xr:uid="{00000000-0005-0000-0000-00008C040000}"/>
    <cellStyle name="Текст предупреждения 7" xfId="1114" xr:uid="{00000000-0005-0000-0000-00008D040000}"/>
    <cellStyle name="Текст предупреждения 8" xfId="1115" xr:uid="{00000000-0005-0000-0000-00008E040000}"/>
    <cellStyle name="Текст предупреждения 9" xfId="1116" xr:uid="{00000000-0005-0000-0000-00008F040000}"/>
    <cellStyle name="Финансовый 2" xfId="1117" xr:uid="{00000000-0005-0000-0000-000090040000}"/>
    <cellStyle name="Финансовый 2 2" xfId="1118" xr:uid="{00000000-0005-0000-0000-000091040000}"/>
    <cellStyle name="Финансовый 2 2 2" xfId="1119" xr:uid="{00000000-0005-0000-0000-000092040000}"/>
    <cellStyle name="Финансовый 2 2 2 2" xfId="1120" xr:uid="{00000000-0005-0000-0000-000093040000}"/>
    <cellStyle name="Финансовый 2 2 2 2 2" xfId="1121" xr:uid="{00000000-0005-0000-0000-000094040000}"/>
    <cellStyle name="Финансовый 2 2 2 3" xfId="1122" xr:uid="{00000000-0005-0000-0000-000095040000}"/>
    <cellStyle name="Финансовый 2 2 2 3 2" xfId="1123" xr:uid="{00000000-0005-0000-0000-000096040000}"/>
    <cellStyle name="Финансовый 2 2 2 4" xfId="1124" xr:uid="{00000000-0005-0000-0000-000097040000}"/>
    <cellStyle name="Финансовый 2 2 3" xfId="1125" xr:uid="{00000000-0005-0000-0000-000098040000}"/>
    <cellStyle name="Финансовый 2 2 3 2" xfId="1126" xr:uid="{00000000-0005-0000-0000-000099040000}"/>
    <cellStyle name="Финансовый 2 2 4" xfId="1127" xr:uid="{00000000-0005-0000-0000-00009A040000}"/>
    <cellStyle name="Финансовый 2 3" xfId="1128" xr:uid="{00000000-0005-0000-0000-00009B040000}"/>
    <cellStyle name="Финансовый 3" xfId="1129" xr:uid="{00000000-0005-0000-0000-00009C040000}"/>
    <cellStyle name="Финансовый 3 2" xfId="1130" xr:uid="{00000000-0005-0000-0000-00009D040000}"/>
    <cellStyle name="Финансовый 3 2 2" xfId="1131" xr:uid="{00000000-0005-0000-0000-00009E040000}"/>
    <cellStyle name="Финансовый 3 2 2 2" xfId="1132" xr:uid="{00000000-0005-0000-0000-00009F040000}"/>
    <cellStyle name="Финансовый 3 2 3" xfId="1133" xr:uid="{00000000-0005-0000-0000-0000A0040000}"/>
    <cellStyle name="Финансовый 3 2 3 2" xfId="1134" xr:uid="{00000000-0005-0000-0000-0000A1040000}"/>
    <cellStyle name="Финансовый 3 2 4" xfId="1135" xr:uid="{00000000-0005-0000-0000-0000A2040000}"/>
    <cellStyle name="Финансовый 3 3" xfId="1136" xr:uid="{00000000-0005-0000-0000-0000A3040000}"/>
    <cellStyle name="Финансовый 3 3 2" xfId="1137" xr:uid="{00000000-0005-0000-0000-0000A4040000}"/>
    <cellStyle name="Финансовый 3 4" xfId="1138" xr:uid="{00000000-0005-0000-0000-0000A5040000}"/>
    <cellStyle name="Финансовый 4" xfId="1139" xr:uid="{00000000-0005-0000-0000-0000A6040000}"/>
    <cellStyle name="Финансовый 4 2" xfId="1140" xr:uid="{00000000-0005-0000-0000-0000A7040000}"/>
    <cellStyle name="Финансовый 4 2 2" xfId="1141" xr:uid="{00000000-0005-0000-0000-0000A8040000}"/>
    <cellStyle name="Финансовый 4 2 2 2" xfId="1142" xr:uid="{00000000-0005-0000-0000-0000A9040000}"/>
    <cellStyle name="Финансовый 4 2 2 2 2" xfId="1210" xr:uid="{00000000-0005-0000-0000-0000AA040000}"/>
    <cellStyle name="Финансовый 4 2 2 3" xfId="1143" xr:uid="{00000000-0005-0000-0000-0000AB040000}"/>
    <cellStyle name="Финансовый 4 2 2 4" xfId="1211" xr:uid="{00000000-0005-0000-0000-0000AC040000}"/>
    <cellStyle name="Финансовый 4 2 3" xfId="1144" xr:uid="{00000000-0005-0000-0000-0000AD040000}"/>
    <cellStyle name="Финансовый 4 2 3 2" xfId="1212" xr:uid="{00000000-0005-0000-0000-0000AE040000}"/>
    <cellStyle name="Финансовый 4 2 4" xfId="1145" xr:uid="{00000000-0005-0000-0000-0000AF040000}"/>
    <cellStyle name="Финансовый 4 2 5" xfId="1146" xr:uid="{00000000-0005-0000-0000-0000B0040000}"/>
    <cellStyle name="Финансовый 4 2 6" xfId="1213" xr:uid="{00000000-0005-0000-0000-0000B1040000}"/>
    <cellStyle name="Финансовый 4 3" xfId="1147" xr:uid="{00000000-0005-0000-0000-0000B2040000}"/>
    <cellStyle name="Финансовый 5" xfId="1148" xr:uid="{00000000-0005-0000-0000-0000B3040000}"/>
    <cellStyle name="Финансовый 5 2" xfId="1149" xr:uid="{00000000-0005-0000-0000-0000B4040000}"/>
    <cellStyle name="Финансовый 6" xfId="1150" xr:uid="{00000000-0005-0000-0000-0000B5040000}"/>
    <cellStyle name="Финансовый 7" xfId="1151" xr:uid="{00000000-0005-0000-0000-0000B6040000}"/>
    <cellStyle name="Финансовый 8" xfId="1152" xr:uid="{00000000-0005-0000-0000-0000B7040000}"/>
    <cellStyle name="Финансовый 8 2" xfId="1153" xr:uid="{00000000-0005-0000-0000-0000B8040000}"/>
    <cellStyle name="Хороший 10" xfId="1154" xr:uid="{00000000-0005-0000-0000-0000B9040000}"/>
    <cellStyle name="Хороший 2" xfId="1155" xr:uid="{00000000-0005-0000-0000-0000BA040000}"/>
    <cellStyle name="Хороший 2 2" xfId="1156" xr:uid="{00000000-0005-0000-0000-0000BB040000}"/>
    <cellStyle name="Хороший 2 2 2" xfId="1157" xr:uid="{00000000-0005-0000-0000-0000BC040000}"/>
    <cellStyle name="Хороший 2 2 2 2" xfId="1158" xr:uid="{00000000-0005-0000-0000-0000BD040000}"/>
    <cellStyle name="Хороший 2 3" xfId="1159" xr:uid="{00000000-0005-0000-0000-0000BE040000}"/>
    <cellStyle name="Хороший 2 3 2" xfId="1160" xr:uid="{00000000-0005-0000-0000-0000BF040000}"/>
    <cellStyle name="Хороший 2_Лист5" xfId="1161" xr:uid="{00000000-0005-0000-0000-0000C0040000}"/>
    <cellStyle name="Хороший 3" xfId="1162" xr:uid="{00000000-0005-0000-0000-0000C1040000}"/>
    <cellStyle name="Хороший 3 2" xfId="1163" xr:uid="{00000000-0005-0000-0000-0000C2040000}"/>
    <cellStyle name="Хороший 3 2 2" xfId="1164" xr:uid="{00000000-0005-0000-0000-0000C3040000}"/>
    <cellStyle name="Хороший 3 2 2 2" xfId="1165" xr:uid="{00000000-0005-0000-0000-0000C4040000}"/>
    <cellStyle name="Хороший 3_Лист5" xfId="1166" xr:uid="{00000000-0005-0000-0000-0000C5040000}"/>
    <cellStyle name="Хороший 4" xfId="1167" xr:uid="{00000000-0005-0000-0000-0000C6040000}"/>
    <cellStyle name="Хороший 4 2" xfId="1168" xr:uid="{00000000-0005-0000-0000-0000C7040000}"/>
    <cellStyle name="Хороший 4 2 2" xfId="1169" xr:uid="{00000000-0005-0000-0000-0000C8040000}"/>
    <cellStyle name="Хороший 5" xfId="1170" xr:uid="{00000000-0005-0000-0000-0000C9040000}"/>
    <cellStyle name="Хороший 5 2" xfId="1171" xr:uid="{00000000-0005-0000-0000-0000CA040000}"/>
    <cellStyle name="Хороший 6" xfId="1172" xr:uid="{00000000-0005-0000-0000-0000CB040000}"/>
    <cellStyle name="Хороший 6 2" xfId="1214" xr:uid="{00000000-0005-0000-0000-0000CC040000}"/>
    <cellStyle name="Хороший 7" xfId="1173" xr:uid="{00000000-0005-0000-0000-0000CD040000}"/>
    <cellStyle name="Хороший 8" xfId="1174" xr:uid="{00000000-0005-0000-0000-0000CE040000}"/>
    <cellStyle name="Хороший 9" xfId="1175" xr:uid="{00000000-0005-0000-0000-0000CF04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5.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1.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4.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conom/&#1052;&#1077;&#1083;&#1100;&#1085;&#1080;&#1082;/&#1052;&#1077;&#1083;&#1100;&#1085;&#1080;&#1082;%20&#1048;.&#1042;/2017%20&#1082;&#1086;&#1088;&#1088;&#1077;&#1082;&#1090;&#1080;&#1088;&#1086;&#1074;&#1082;&#1072;/&#1086;&#1082;&#1090;&#1103;&#1073;&#1088;&#1100;/&#1057;&#1074;&#1086;&#1076;%20&#1086;&#1082;&#1090;&#1103;&#1073;&#1088;&#1100;%20&#1084;&#1091;&#1085;&#1080;&#1094;&#1080;&#1087;&#1072;&#1083;&#1100;&#1085;&#1099;&#1077;%20&#1087;&#1088;&#1086;&#1075;&#1088;&#1072;&#1084;&#1084;&#1099;%202017%20&#1075;&#1086;&#107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stahovaMV/AppData/Local/Microsoft/Windows/Temporary%20Internet%20Files/Content.Outlook/7W2GBYAJ/Svodnaya-po-programmam-1_y-kvartal-2019%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stahovaMV/Desktop/&#1050;&#1086;&#1087;&#1080;&#1103;%20&#1050;&#1086;&#1087;&#1080;&#1103;%20&#1057;&#1074;&#1086;&#1076;%202%20&#1082;&#1074;%20%202020%20%2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ZhuchkovaAA\Desktop\&#1054;&#1090;&#1095;&#1077;&#1090;&#1099;\2020\3%20&#1082;&#1074;&#1072;&#1088;&#1090;&#1072;&#1083;%202020\&#1050;&#1086;&#1087;&#1080;&#1103;%201&#1057;&#1074;&#1086;&#1076;&#1085;&#1072;&#1103;%20&#1054;&#1058;&#1063;&#1025;&#1058;%209%20&#1084;&#1077;&#1089;&#1103;&#1094;&#1077;&#1074;%202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stahovaMV\AppData\Local\Microsoft\Windows\Temporary%20Internet%20Files\Content.Outlook\7W2GBYAJ\&#1086;&#1090;&#1095;&#1077;&#1090;%20&#1072;&#1087;&#1088;&#1077;&#1083;&#1100;%202020\&#1089;&#1090;&#1088;&#1086;&#1081;&#1082;&#1072;\&#1086;&#1090;&#1095;&#1077;&#1090;%20&#1079;&#1072;%201%20&#1082;&#1074;&#1072;&#1088;&#1090;&#1072;&#1083;%20&#1087;&#1086;%20&#1057;&#1090;&#1088;&#1086;&#1081;&#1082;&#107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дная "/>
      <sheetName val="здрав (2)"/>
      <sheetName val="образование  (4)"/>
      <sheetName val="культура (4)"/>
      <sheetName val="культура (3)"/>
      <sheetName val="молодое поколение (3)"/>
      <sheetName val="спорт  (3)"/>
      <sheetName val="соц. защита (3)"/>
      <sheetName val="доступная среда  (2)"/>
      <sheetName val="Безопасность"/>
      <sheetName val="сельс.х-во 2017"/>
      <sheetName val="экология 2017"/>
      <sheetName val="предпринимательство 2017"/>
      <sheetName val="потреб.рынок 2017"/>
      <sheetName val="СМИ"/>
      <sheetName val="Информ.ресурсы"/>
      <sheetName val="МФЦ"/>
      <sheetName val="Муниципальное управление"/>
      <sheetName val="ЖКХ"/>
      <sheetName val="Жилище"/>
      <sheetName val="Благоустройство"/>
      <sheetName val="Дороги"/>
      <sheetName val="Энергосбережение"/>
      <sheetName val="Архитектура"/>
    </sheetNames>
    <sheetDataSet>
      <sheetData sheetId="0">
        <row r="5">
          <cell r="E5">
            <v>304459.90000000002</v>
          </cell>
        </row>
        <row r="10">
          <cell r="E10">
            <v>1353744</v>
          </cell>
          <cell r="F10">
            <v>90046.16</v>
          </cell>
          <cell r="G10">
            <v>454000</v>
          </cell>
        </row>
        <row r="13">
          <cell r="E13">
            <v>2115684.36</v>
          </cell>
          <cell r="F13">
            <v>255420.61999999997</v>
          </cell>
          <cell r="G13">
            <v>2042240</v>
          </cell>
        </row>
        <row r="16">
          <cell r="E16">
            <v>2353</v>
          </cell>
          <cell r="F16">
            <v>299458.16000000003</v>
          </cell>
          <cell r="G16">
            <v>0</v>
          </cell>
        </row>
        <row r="19">
          <cell r="E19">
            <v>2210</v>
          </cell>
          <cell r="F19">
            <v>983676.20000000007</v>
          </cell>
          <cell r="G19">
            <v>0</v>
          </cell>
        </row>
        <row r="25">
          <cell r="E25">
            <v>114.38</v>
          </cell>
          <cell r="F25">
            <v>17565.800000000003</v>
          </cell>
        </row>
        <row r="28">
          <cell r="E28">
            <v>808.71</v>
          </cell>
          <cell r="F28">
            <v>79442.459999999992</v>
          </cell>
        </row>
        <row r="31">
          <cell r="D31">
            <v>4500</v>
          </cell>
          <cell r="E31">
            <v>3678.7200000000003</v>
          </cell>
          <cell r="F31">
            <v>365595.80000000005</v>
          </cell>
        </row>
        <row r="37">
          <cell r="E37">
            <v>700</v>
          </cell>
          <cell r="F37">
            <v>99341.450000000012</v>
          </cell>
        </row>
      </sheetData>
      <sheetData sheetId="1"/>
      <sheetData sheetId="2"/>
      <sheetData sheetId="3"/>
      <sheetData sheetId="4"/>
      <sheetData sheetId="5">
        <row r="59">
          <cell r="F59">
            <v>64551.1</v>
          </cell>
        </row>
      </sheetData>
      <sheetData sheetId="6">
        <row r="63">
          <cell r="F63">
            <v>567888.1</v>
          </cell>
          <cell r="G63">
            <v>70000</v>
          </cell>
        </row>
      </sheetData>
      <sheetData sheetId="7">
        <row r="80">
          <cell r="F80">
            <v>53150.65</v>
          </cell>
          <cell r="G80">
            <v>1228.7</v>
          </cell>
        </row>
      </sheetData>
      <sheetData sheetId="8">
        <row r="103">
          <cell r="F103">
            <v>11352.730000000001</v>
          </cell>
          <cell r="G103">
            <v>70</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одержание"/>
      <sheetName val="сводная "/>
      <sheetName val="здрав "/>
      <sheetName val="образование"/>
      <sheetName val="культура 1 квартал 2018 г."/>
      <sheetName val="молодежка 1 квартал 2019"/>
      <sheetName val="1спорт "/>
      <sheetName val="соцзащита 1-й кварт."/>
      <sheetName val="доступная "/>
      <sheetName val="Безопасность"/>
      <sheetName val="объекты соц.инф."/>
      <sheetName val="сел.х-во"/>
      <sheetName val="экология"/>
      <sheetName val="предприн."/>
      <sheetName val="потреб.рынок"/>
      <sheetName val="СМИ"/>
      <sheetName val="Информ.ресурсы"/>
      <sheetName val="МФЦ"/>
      <sheetName val="Муниципальное управление"/>
      <sheetName val="Разв. Инженерн. инфр"/>
      <sheetName val="Жилище"/>
      <sheetName val="Формирование  гор.среды"/>
      <sheetName val="ДМХ"/>
      <sheetName val="Архитектура"/>
      <sheetName val="строительство"/>
    </sheetNames>
    <sheetDataSet>
      <sheetData sheetId="0"/>
      <sheetData sheetId="1"/>
      <sheetData sheetId="2"/>
      <sheetData sheetId="3">
        <row r="61">
          <cell r="E61">
            <v>0</v>
          </cell>
        </row>
      </sheetData>
      <sheetData sheetId="4">
        <row r="81">
          <cell r="E81">
            <v>0</v>
          </cell>
        </row>
        <row r="90">
          <cell r="E90">
            <v>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одержание"/>
      <sheetName val="сводная "/>
      <sheetName val="здрав "/>
      <sheetName val="культура"/>
      <sheetName val="образование"/>
      <sheetName val="соцзащита "/>
      <sheetName val="спорт "/>
      <sheetName val="с.з. пок-ли"/>
      <sheetName val="объекты соц.инф."/>
      <sheetName val="сел.х-во"/>
      <sheetName val="экология"/>
      <sheetName val="Безопасность"/>
      <sheetName val="Жилище"/>
      <sheetName val="Разв. инженерн. инфр."/>
      <sheetName val="Предпринимательство"/>
      <sheetName val="Упр.имущ.и фин."/>
      <sheetName val="Разв.инст.гражд.общ."/>
      <sheetName val="ДТК"/>
      <sheetName val="Цифр.мун.обр."/>
      <sheetName val="Архитектура"/>
      <sheetName val="ФСКГС"/>
      <sheetName val="строительство"/>
      <sheetName val="объекты"/>
      <sheetName val="Переселение"/>
    </sheetNames>
    <sheetDataSet>
      <sheetData sheetId="0" refreshError="1"/>
      <sheetData sheetId="1" refreshError="1"/>
      <sheetData sheetId="2" refreshError="1"/>
      <sheetData sheetId="3" refreshError="1"/>
      <sheetData sheetId="4" refreshError="1"/>
      <sheetData sheetId="5" refreshError="1">
        <row r="26">
          <cell r="D26">
            <v>131989</v>
          </cell>
        </row>
        <row r="64">
          <cell r="H64">
            <v>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46">
          <cell r="D46">
            <v>0</v>
          </cell>
        </row>
        <row r="50">
          <cell r="D50">
            <v>0</v>
          </cell>
          <cell r="H50">
            <v>0</v>
          </cell>
        </row>
        <row r="51">
          <cell r="H51">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одержание"/>
      <sheetName val="сводная "/>
      <sheetName val="здрав "/>
      <sheetName val="культура "/>
      <sheetName val="образование "/>
      <sheetName val="соцзащита "/>
      <sheetName val="спорт "/>
      <sheetName val="сел.х-во"/>
      <sheetName val="экология"/>
      <sheetName val="Безопасность"/>
      <sheetName val="Жилище"/>
      <sheetName val="РИИиЭ (2)"/>
      <sheetName val="Предпринимательство"/>
      <sheetName val="Упр.имущ.и фин."/>
      <sheetName val="Разв.инст.гражд.общ."/>
      <sheetName val="ДТК (2)"/>
      <sheetName val="ДТК"/>
      <sheetName val="Цифр.мун.обр."/>
      <sheetName val="Архитектура"/>
      <sheetName val="ФСКГС"/>
      <sheetName val="строительство "/>
      <sheetName val="объекты "/>
      <sheetName val="Переселение"/>
    </sheetNames>
    <sheetDataSet>
      <sheetData sheetId="0" refreshError="1"/>
      <sheetData sheetId="1"/>
      <sheetData sheetId="2">
        <row r="20">
          <cell r="D20">
            <v>4860</v>
          </cell>
        </row>
      </sheetData>
      <sheetData sheetId="3">
        <row r="18">
          <cell r="D18">
            <v>26119.8</v>
          </cell>
        </row>
      </sheetData>
      <sheetData sheetId="4">
        <row r="34">
          <cell r="D34">
            <v>9253.48</v>
          </cell>
        </row>
      </sheetData>
      <sheetData sheetId="5">
        <row r="37">
          <cell r="D37">
            <v>133025.70000000001</v>
          </cell>
        </row>
      </sheetData>
      <sheetData sheetId="6">
        <row r="28">
          <cell r="D28">
            <v>255736</v>
          </cell>
        </row>
      </sheetData>
      <sheetData sheetId="7">
        <row r="15">
          <cell r="D15">
            <v>3956</v>
          </cell>
        </row>
      </sheetData>
      <sheetData sheetId="8">
        <row r="17">
          <cell r="D17">
            <v>66091.8</v>
          </cell>
        </row>
      </sheetData>
      <sheetData sheetId="9">
        <row r="70">
          <cell r="D70">
            <v>2399</v>
          </cell>
        </row>
      </sheetData>
      <sheetData sheetId="10">
        <row r="17">
          <cell r="D17">
            <v>3793</v>
          </cell>
        </row>
      </sheetData>
      <sheetData sheetId="11">
        <row r="13">
          <cell r="D13">
            <v>220</v>
          </cell>
        </row>
      </sheetData>
      <sheetData sheetId="12">
        <row r="46">
          <cell r="D46">
            <v>5890</v>
          </cell>
        </row>
      </sheetData>
      <sheetData sheetId="13">
        <row r="20">
          <cell r="D20">
            <v>15290</v>
          </cell>
        </row>
        <row r="52">
          <cell r="D52">
            <v>0</v>
          </cell>
          <cell r="H52">
            <v>0</v>
          </cell>
        </row>
      </sheetData>
      <sheetData sheetId="14">
        <row r="33">
          <cell r="D33">
            <v>91628.299999999988</v>
          </cell>
        </row>
      </sheetData>
      <sheetData sheetId="15" refreshError="1"/>
      <sheetData sheetId="16">
        <row r="24">
          <cell r="D24">
            <v>38629</v>
          </cell>
        </row>
      </sheetData>
      <sheetData sheetId="17">
        <row r="36">
          <cell r="D36">
            <v>6998</v>
          </cell>
        </row>
      </sheetData>
      <sheetData sheetId="18">
        <row r="25">
          <cell r="D25">
            <v>2845</v>
          </cell>
        </row>
      </sheetData>
      <sheetData sheetId="19">
        <row r="31">
          <cell r="D31">
            <v>128878.8</v>
          </cell>
        </row>
      </sheetData>
      <sheetData sheetId="20">
        <row r="33">
          <cell r="D33">
            <v>1562905.3</v>
          </cell>
        </row>
      </sheetData>
      <sheetData sheetId="21" refreshError="1"/>
      <sheetData sheetId="22">
        <row r="48">
          <cell r="D48">
            <v>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ил.7"/>
      <sheetName val="Прил.9"/>
      <sheetName val="показатели"/>
    </sheetNames>
    <sheetDataSet>
      <sheetData sheetId="0" refreshError="1"/>
      <sheetData sheetId="1">
        <row r="22">
          <cell r="G22">
            <v>0</v>
          </cell>
        </row>
        <row r="25">
          <cell r="G25">
            <v>0</v>
          </cell>
        </row>
        <row r="27">
          <cell r="G27">
            <v>0</v>
          </cell>
        </row>
        <row r="29">
          <cell r="G29">
            <v>0</v>
          </cell>
        </row>
        <row r="32">
          <cell r="G32">
            <v>2491.5700000000002</v>
          </cell>
        </row>
        <row r="35">
          <cell r="G35">
            <v>0</v>
          </cell>
        </row>
        <row r="38">
          <cell r="G38">
            <v>0</v>
          </cell>
        </row>
      </sheetData>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printerSettings" Target="../printerSettings/printerSettings42.bin"/><Relationship Id="rId1" Type="http://schemas.openxmlformats.org/officeDocument/2006/relationships/hyperlink" Target="https://old.mytyshi.ru/upload/medialibrary/fdd/01%20%D0%97%D0%B4%D1%80%D0%B0%D0%B2%D0%BE%D0%BE%D1%85%D1%80%D0%B0%D0%BD%D0%B5%D0%BD%D0%B8%D0%B5%204927%20%D0%BE%D1%82%2011.11.2019%20(%D0%B8%D0%B7%D0%BC.%20%D0%BE%D1%82%2010.09.2020%20%E2%84%96%203020).doc"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2224F-6E5F-448E-9C34-2B6DC4ED4B1A}">
  <sheetPr>
    <tabColor rgb="FFFFC000"/>
  </sheetPr>
  <dimension ref="A1:O124"/>
  <sheetViews>
    <sheetView zoomScale="62" zoomScaleNormal="62" zoomScalePageLayoutView="40" workbookViewId="0">
      <pane ySplit="4" topLeftCell="A92" activePane="bottomLeft" state="frozen"/>
      <selection pane="bottomLeft" activeCell="A4" sqref="A4:C115"/>
    </sheetView>
  </sheetViews>
  <sheetFormatPr defaultColWidth="17" defaultRowHeight="18" x14ac:dyDescent="0.25"/>
  <cols>
    <col min="1" max="1" width="10.85546875" style="203" customWidth="1"/>
    <col min="2" max="2" width="112.7109375" style="454" customWidth="1"/>
    <col min="3" max="3" width="21.5703125" style="1677" customWidth="1"/>
    <col min="4" max="4" width="18.140625" style="1680" hidden="1" customWidth="1"/>
    <col min="5" max="5" width="15.28515625" style="1679" hidden="1" customWidth="1"/>
    <col min="6" max="6" width="17" style="1679" hidden="1" customWidth="1"/>
    <col min="7" max="7" width="18" style="1679" hidden="1" customWidth="1"/>
    <col min="8" max="8" width="16.28515625" style="1679" hidden="1" customWidth="1"/>
    <col min="9" max="9" width="18.140625" style="611" hidden="1" customWidth="1"/>
    <col min="10" max="10" width="8.140625" style="611" hidden="1" customWidth="1"/>
    <col min="11" max="11" width="5" style="611" hidden="1" customWidth="1"/>
    <col min="12" max="12" width="21.85546875" style="611" bestFit="1" customWidth="1"/>
    <col min="13" max="14" width="19.85546875" style="1679" bestFit="1" customWidth="1"/>
    <col min="15" max="256" width="17" style="1679"/>
    <col min="257" max="257" width="10.85546875" style="1679" customWidth="1"/>
    <col min="258" max="258" width="112.7109375" style="1679" customWidth="1"/>
    <col min="259" max="259" width="24.42578125" style="1679" customWidth="1"/>
    <col min="260" max="267" width="0" style="1679" hidden="1" customWidth="1"/>
    <col min="268" max="268" width="21.85546875" style="1679" bestFit="1" customWidth="1"/>
    <col min="269" max="270" width="19.85546875" style="1679" bestFit="1" customWidth="1"/>
    <col min="271" max="512" width="17" style="1679"/>
    <col min="513" max="513" width="10.85546875" style="1679" customWidth="1"/>
    <col min="514" max="514" width="112.7109375" style="1679" customWidth="1"/>
    <col min="515" max="515" width="24.42578125" style="1679" customWidth="1"/>
    <col min="516" max="523" width="0" style="1679" hidden="1" customWidth="1"/>
    <col min="524" max="524" width="21.85546875" style="1679" bestFit="1" customWidth="1"/>
    <col min="525" max="526" width="19.85546875" style="1679" bestFit="1" customWidth="1"/>
    <col min="527" max="768" width="17" style="1679"/>
    <col min="769" max="769" width="10.85546875" style="1679" customWidth="1"/>
    <col min="770" max="770" width="112.7109375" style="1679" customWidth="1"/>
    <col min="771" max="771" width="24.42578125" style="1679" customWidth="1"/>
    <col min="772" max="779" width="0" style="1679" hidden="1" customWidth="1"/>
    <col min="780" max="780" width="21.85546875" style="1679" bestFit="1" customWidth="1"/>
    <col min="781" max="782" width="19.85546875" style="1679" bestFit="1" customWidth="1"/>
    <col min="783" max="1024" width="17" style="1679"/>
    <col min="1025" max="1025" width="10.85546875" style="1679" customWidth="1"/>
    <col min="1026" max="1026" width="112.7109375" style="1679" customWidth="1"/>
    <col min="1027" max="1027" width="24.42578125" style="1679" customWidth="1"/>
    <col min="1028" max="1035" width="0" style="1679" hidden="1" customWidth="1"/>
    <col min="1036" max="1036" width="21.85546875" style="1679" bestFit="1" customWidth="1"/>
    <col min="1037" max="1038" width="19.85546875" style="1679" bestFit="1" customWidth="1"/>
    <col min="1039" max="1280" width="17" style="1679"/>
    <col min="1281" max="1281" width="10.85546875" style="1679" customWidth="1"/>
    <col min="1282" max="1282" width="112.7109375" style="1679" customWidth="1"/>
    <col min="1283" max="1283" width="24.42578125" style="1679" customWidth="1"/>
    <col min="1284" max="1291" width="0" style="1679" hidden="1" customWidth="1"/>
    <col min="1292" max="1292" width="21.85546875" style="1679" bestFit="1" customWidth="1"/>
    <col min="1293" max="1294" width="19.85546875" style="1679" bestFit="1" customWidth="1"/>
    <col min="1295" max="1536" width="17" style="1679"/>
    <col min="1537" max="1537" width="10.85546875" style="1679" customWidth="1"/>
    <col min="1538" max="1538" width="112.7109375" style="1679" customWidth="1"/>
    <col min="1539" max="1539" width="24.42578125" style="1679" customWidth="1"/>
    <col min="1540" max="1547" width="0" style="1679" hidden="1" customWidth="1"/>
    <col min="1548" max="1548" width="21.85546875" style="1679" bestFit="1" customWidth="1"/>
    <col min="1549" max="1550" width="19.85546875" style="1679" bestFit="1" customWidth="1"/>
    <col min="1551" max="1792" width="17" style="1679"/>
    <col min="1793" max="1793" width="10.85546875" style="1679" customWidth="1"/>
    <col min="1794" max="1794" width="112.7109375" style="1679" customWidth="1"/>
    <col min="1795" max="1795" width="24.42578125" style="1679" customWidth="1"/>
    <col min="1796" max="1803" width="0" style="1679" hidden="1" customWidth="1"/>
    <col min="1804" max="1804" width="21.85546875" style="1679" bestFit="1" customWidth="1"/>
    <col min="1805" max="1806" width="19.85546875" style="1679" bestFit="1" customWidth="1"/>
    <col min="1807" max="2048" width="17" style="1679"/>
    <col min="2049" max="2049" width="10.85546875" style="1679" customWidth="1"/>
    <col min="2050" max="2050" width="112.7109375" style="1679" customWidth="1"/>
    <col min="2051" max="2051" width="24.42578125" style="1679" customWidth="1"/>
    <col min="2052" max="2059" width="0" style="1679" hidden="1" customWidth="1"/>
    <col min="2060" max="2060" width="21.85546875" style="1679" bestFit="1" customWidth="1"/>
    <col min="2061" max="2062" width="19.85546875" style="1679" bestFit="1" customWidth="1"/>
    <col min="2063" max="2304" width="17" style="1679"/>
    <col min="2305" max="2305" width="10.85546875" style="1679" customWidth="1"/>
    <col min="2306" max="2306" width="112.7109375" style="1679" customWidth="1"/>
    <col min="2307" max="2307" width="24.42578125" style="1679" customWidth="1"/>
    <col min="2308" max="2315" width="0" style="1679" hidden="1" customWidth="1"/>
    <col min="2316" max="2316" width="21.85546875" style="1679" bestFit="1" customWidth="1"/>
    <col min="2317" max="2318" width="19.85546875" style="1679" bestFit="1" customWidth="1"/>
    <col min="2319" max="2560" width="17" style="1679"/>
    <col min="2561" max="2561" width="10.85546875" style="1679" customWidth="1"/>
    <col min="2562" max="2562" width="112.7109375" style="1679" customWidth="1"/>
    <col min="2563" max="2563" width="24.42578125" style="1679" customWidth="1"/>
    <col min="2564" max="2571" width="0" style="1679" hidden="1" customWidth="1"/>
    <col min="2572" max="2572" width="21.85546875" style="1679" bestFit="1" customWidth="1"/>
    <col min="2573" max="2574" width="19.85546875" style="1679" bestFit="1" customWidth="1"/>
    <col min="2575" max="2816" width="17" style="1679"/>
    <col min="2817" max="2817" width="10.85546875" style="1679" customWidth="1"/>
    <col min="2818" max="2818" width="112.7109375" style="1679" customWidth="1"/>
    <col min="2819" max="2819" width="24.42578125" style="1679" customWidth="1"/>
    <col min="2820" max="2827" width="0" style="1679" hidden="1" customWidth="1"/>
    <col min="2828" max="2828" width="21.85546875" style="1679" bestFit="1" customWidth="1"/>
    <col min="2829" max="2830" width="19.85546875" style="1679" bestFit="1" customWidth="1"/>
    <col min="2831" max="3072" width="17" style="1679"/>
    <col min="3073" max="3073" width="10.85546875" style="1679" customWidth="1"/>
    <col min="3074" max="3074" width="112.7109375" style="1679" customWidth="1"/>
    <col min="3075" max="3075" width="24.42578125" style="1679" customWidth="1"/>
    <col min="3076" max="3083" width="0" style="1679" hidden="1" customWidth="1"/>
    <col min="3084" max="3084" width="21.85546875" style="1679" bestFit="1" customWidth="1"/>
    <col min="3085" max="3086" width="19.85546875" style="1679" bestFit="1" customWidth="1"/>
    <col min="3087" max="3328" width="17" style="1679"/>
    <col min="3329" max="3329" width="10.85546875" style="1679" customWidth="1"/>
    <col min="3330" max="3330" width="112.7109375" style="1679" customWidth="1"/>
    <col min="3331" max="3331" width="24.42578125" style="1679" customWidth="1"/>
    <col min="3332" max="3339" width="0" style="1679" hidden="1" customWidth="1"/>
    <col min="3340" max="3340" width="21.85546875" style="1679" bestFit="1" customWidth="1"/>
    <col min="3341" max="3342" width="19.85546875" style="1679" bestFit="1" customWidth="1"/>
    <col min="3343" max="3584" width="17" style="1679"/>
    <col min="3585" max="3585" width="10.85546875" style="1679" customWidth="1"/>
    <col min="3586" max="3586" width="112.7109375" style="1679" customWidth="1"/>
    <col min="3587" max="3587" width="24.42578125" style="1679" customWidth="1"/>
    <col min="3588" max="3595" width="0" style="1679" hidden="1" customWidth="1"/>
    <col min="3596" max="3596" width="21.85546875" style="1679" bestFit="1" customWidth="1"/>
    <col min="3597" max="3598" width="19.85546875" style="1679" bestFit="1" customWidth="1"/>
    <col min="3599" max="3840" width="17" style="1679"/>
    <col min="3841" max="3841" width="10.85546875" style="1679" customWidth="1"/>
    <col min="3842" max="3842" width="112.7109375" style="1679" customWidth="1"/>
    <col min="3843" max="3843" width="24.42578125" style="1679" customWidth="1"/>
    <col min="3844" max="3851" width="0" style="1679" hidden="1" customWidth="1"/>
    <col min="3852" max="3852" width="21.85546875" style="1679" bestFit="1" customWidth="1"/>
    <col min="3853" max="3854" width="19.85546875" style="1679" bestFit="1" customWidth="1"/>
    <col min="3855" max="4096" width="17" style="1679"/>
    <col min="4097" max="4097" width="10.85546875" style="1679" customWidth="1"/>
    <col min="4098" max="4098" width="112.7109375" style="1679" customWidth="1"/>
    <col min="4099" max="4099" width="24.42578125" style="1679" customWidth="1"/>
    <col min="4100" max="4107" width="0" style="1679" hidden="1" customWidth="1"/>
    <col min="4108" max="4108" width="21.85546875" style="1679" bestFit="1" customWidth="1"/>
    <col min="4109" max="4110" width="19.85546875" style="1679" bestFit="1" customWidth="1"/>
    <col min="4111" max="4352" width="17" style="1679"/>
    <col min="4353" max="4353" width="10.85546875" style="1679" customWidth="1"/>
    <col min="4354" max="4354" width="112.7109375" style="1679" customWidth="1"/>
    <col min="4355" max="4355" width="24.42578125" style="1679" customWidth="1"/>
    <col min="4356" max="4363" width="0" style="1679" hidden="1" customWidth="1"/>
    <col min="4364" max="4364" width="21.85546875" style="1679" bestFit="1" customWidth="1"/>
    <col min="4365" max="4366" width="19.85546875" style="1679" bestFit="1" customWidth="1"/>
    <col min="4367" max="4608" width="17" style="1679"/>
    <col min="4609" max="4609" width="10.85546875" style="1679" customWidth="1"/>
    <col min="4610" max="4610" width="112.7109375" style="1679" customWidth="1"/>
    <col min="4611" max="4611" width="24.42578125" style="1679" customWidth="1"/>
    <col min="4612" max="4619" width="0" style="1679" hidden="1" customWidth="1"/>
    <col min="4620" max="4620" width="21.85546875" style="1679" bestFit="1" customWidth="1"/>
    <col min="4621" max="4622" width="19.85546875" style="1679" bestFit="1" customWidth="1"/>
    <col min="4623" max="4864" width="17" style="1679"/>
    <col min="4865" max="4865" width="10.85546875" style="1679" customWidth="1"/>
    <col min="4866" max="4866" width="112.7109375" style="1679" customWidth="1"/>
    <col min="4867" max="4867" width="24.42578125" style="1679" customWidth="1"/>
    <col min="4868" max="4875" width="0" style="1679" hidden="1" customWidth="1"/>
    <col min="4876" max="4876" width="21.85546875" style="1679" bestFit="1" customWidth="1"/>
    <col min="4877" max="4878" width="19.85546875" style="1679" bestFit="1" customWidth="1"/>
    <col min="4879" max="5120" width="17" style="1679"/>
    <col min="5121" max="5121" width="10.85546875" style="1679" customWidth="1"/>
    <col min="5122" max="5122" width="112.7109375" style="1679" customWidth="1"/>
    <col min="5123" max="5123" width="24.42578125" style="1679" customWidth="1"/>
    <col min="5124" max="5131" width="0" style="1679" hidden="1" customWidth="1"/>
    <col min="5132" max="5132" width="21.85546875" style="1679" bestFit="1" customWidth="1"/>
    <col min="5133" max="5134" width="19.85546875" style="1679" bestFit="1" customWidth="1"/>
    <col min="5135" max="5376" width="17" style="1679"/>
    <col min="5377" max="5377" width="10.85546875" style="1679" customWidth="1"/>
    <col min="5378" max="5378" width="112.7109375" style="1679" customWidth="1"/>
    <col min="5379" max="5379" width="24.42578125" style="1679" customWidth="1"/>
    <col min="5380" max="5387" width="0" style="1679" hidden="1" customWidth="1"/>
    <col min="5388" max="5388" width="21.85546875" style="1679" bestFit="1" customWidth="1"/>
    <col min="5389" max="5390" width="19.85546875" style="1679" bestFit="1" customWidth="1"/>
    <col min="5391" max="5632" width="17" style="1679"/>
    <col min="5633" max="5633" width="10.85546875" style="1679" customWidth="1"/>
    <col min="5634" max="5634" width="112.7109375" style="1679" customWidth="1"/>
    <col min="5635" max="5635" width="24.42578125" style="1679" customWidth="1"/>
    <col min="5636" max="5643" width="0" style="1679" hidden="1" customWidth="1"/>
    <col min="5644" max="5644" width="21.85546875" style="1679" bestFit="1" customWidth="1"/>
    <col min="5645" max="5646" width="19.85546875" style="1679" bestFit="1" customWidth="1"/>
    <col min="5647" max="5888" width="17" style="1679"/>
    <col min="5889" max="5889" width="10.85546875" style="1679" customWidth="1"/>
    <col min="5890" max="5890" width="112.7109375" style="1679" customWidth="1"/>
    <col min="5891" max="5891" width="24.42578125" style="1679" customWidth="1"/>
    <col min="5892" max="5899" width="0" style="1679" hidden="1" customWidth="1"/>
    <col min="5900" max="5900" width="21.85546875" style="1679" bestFit="1" customWidth="1"/>
    <col min="5901" max="5902" width="19.85546875" style="1679" bestFit="1" customWidth="1"/>
    <col min="5903" max="6144" width="17" style="1679"/>
    <col min="6145" max="6145" width="10.85546875" style="1679" customWidth="1"/>
    <col min="6146" max="6146" width="112.7109375" style="1679" customWidth="1"/>
    <col min="6147" max="6147" width="24.42578125" style="1679" customWidth="1"/>
    <col min="6148" max="6155" width="0" style="1679" hidden="1" customWidth="1"/>
    <col min="6156" max="6156" width="21.85546875" style="1679" bestFit="1" customWidth="1"/>
    <col min="6157" max="6158" width="19.85546875" style="1679" bestFit="1" customWidth="1"/>
    <col min="6159" max="6400" width="17" style="1679"/>
    <col min="6401" max="6401" width="10.85546875" style="1679" customWidth="1"/>
    <col min="6402" max="6402" width="112.7109375" style="1679" customWidth="1"/>
    <col min="6403" max="6403" width="24.42578125" style="1679" customWidth="1"/>
    <col min="6404" max="6411" width="0" style="1679" hidden="1" customWidth="1"/>
    <col min="6412" max="6412" width="21.85546875" style="1679" bestFit="1" customWidth="1"/>
    <col min="6413" max="6414" width="19.85546875" style="1679" bestFit="1" customWidth="1"/>
    <col min="6415" max="6656" width="17" style="1679"/>
    <col min="6657" max="6657" width="10.85546875" style="1679" customWidth="1"/>
    <col min="6658" max="6658" width="112.7109375" style="1679" customWidth="1"/>
    <col min="6659" max="6659" width="24.42578125" style="1679" customWidth="1"/>
    <col min="6660" max="6667" width="0" style="1679" hidden="1" customWidth="1"/>
    <col min="6668" max="6668" width="21.85546875" style="1679" bestFit="1" customWidth="1"/>
    <col min="6669" max="6670" width="19.85546875" style="1679" bestFit="1" customWidth="1"/>
    <col min="6671" max="6912" width="17" style="1679"/>
    <col min="6913" max="6913" width="10.85546875" style="1679" customWidth="1"/>
    <col min="6914" max="6914" width="112.7109375" style="1679" customWidth="1"/>
    <col min="6915" max="6915" width="24.42578125" style="1679" customWidth="1"/>
    <col min="6916" max="6923" width="0" style="1679" hidden="1" customWidth="1"/>
    <col min="6924" max="6924" width="21.85546875" style="1679" bestFit="1" customWidth="1"/>
    <col min="6925" max="6926" width="19.85546875" style="1679" bestFit="1" customWidth="1"/>
    <col min="6927" max="7168" width="17" style="1679"/>
    <col min="7169" max="7169" width="10.85546875" style="1679" customWidth="1"/>
    <col min="7170" max="7170" width="112.7109375" style="1679" customWidth="1"/>
    <col min="7171" max="7171" width="24.42578125" style="1679" customWidth="1"/>
    <col min="7172" max="7179" width="0" style="1679" hidden="1" customWidth="1"/>
    <col min="7180" max="7180" width="21.85546875" style="1679" bestFit="1" customWidth="1"/>
    <col min="7181" max="7182" width="19.85546875" style="1679" bestFit="1" customWidth="1"/>
    <col min="7183" max="7424" width="17" style="1679"/>
    <col min="7425" max="7425" width="10.85546875" style="1679" customWidth="1"/>
    <col min="7426" max="7426" width="112.7109375" style="1679" customWidth="1"/>
    <col min="7427" max="7427" width="24.42578125" style="1679" customWidth="1"/>
    <col min="7428" max="7435" width="0" style="1679" hidden="1" customWidth="1"/>
    <col min="7436" max="7436" width="21.85546875" style="1679" bestFit="1" customWidth="1"/>
    <col min="7437" max="7438" width="19.85546875" style="1679" bestFit="1" customWidth="1"/>
    <col min="7439" max="7680" width="17" style="1679"/>
    <col min="7681" max="7681" width="10.85546875" style="1679" customWidth="1"/>
    <col min="7682" max="7682" width="112.7109375" style="1679" customWidth="1"/>
    <col min="7683" max="7683" width="24.42578125" style="1679" customWidth="1"/>
    <col min="7684" max="7691" width="0" style="1679" hidden="1" customWidth="1"/>
    <col min="7692" max="7692" width="21.85546875" style="1679" bestFit="1" customWidth="1"/>
    <col min="7693" max="7694" width="19.85546875" style="1679" bestFit="1" customWidth="1"/>
    <col min="7695" max="7936" width="17" style="1679"/>
    <col min="7937" max="7937" width="10.85546875" style="1679" customWidth="1"/>
    <col min="7938" max="7938" width="112.7109375" style="1679" customWidth="1"/>
    <col min="7939" max="7939" width="24.42578125" style="1679" customWidth="1"/>
    <col min="7940" max="7947" width="0" style="1679" hidden="1" customWidth="1"/>
    <col min="7948" max="7948" width="21.85546875" style="1679" bestFit="1" customWidth="1"/>
    <col min="7949" max="7950" width="19.85546875" style="1679" bestFit="1" customWidth="1"/>
    <col min="7951" max="8192" width="17" style="1679"/>
    <col min="8193" max="8193" width="10.85546875" style="1679" customWidth="1"/>
    <col min="8194" max="8194" width="112.7109375" style="1679" customWidth="1"/>
    <col min="8195" max="8195" width="24.42578125" style="1679" customWidth="1"/>
    <col min="8196" max="8203" width="0" style="1679" hidden="1" customWidth="1"/>
    <col min="8204" max="8204" width="21.85546875" style="1679" bestFit="1" customWidth="1"/>
    <col min="8205" max="8206" width="19.85546875" style="1679" bestFit="1" customWidth="1"/>
    <col min="8207" max="8448" width="17" style="1679"/>
    <col min="8449" max="8449" width="10.85546875" style="1679" customWidth="1"/>
    <col min="8450" max="8450" width="112.7109375" style="1679" customWidth="1"/>
    <col min="8451" max="8451" width="24.42578125" style="1679" customWidth="1"/>
    <col min="8452" max="8459" width="0" style="1679" hidden="1" customWidth="1"/>
    <col min="8460" max="8460" width="21.85546875" style="1679" bestFit="1" customWidth="1"/>
    <col min="8461" max="8462" width="19.85546875" style="1679" bestFit="1" customWidth="1"/>
    <col min="8463" max="8704" width="17" style="1679"/>
    <col min="8705" max="8705" width="10.85546875" style="1679" customWidth="1"/>
    <col min="8706" max="8706" width="112.7109375" style="1679" customWidth="1"/>
    <col min="8707" max="8707" width="24.42578125" style="1679" customWidth="1"/>
    <col min="8708" max="8715" width="0" style="1679" hidden="1" customWidth="1"/>
    <col min="8716" max="8716" width="21.85546875" style="1679" bestFit="1" customWidth="1"/>
    <col min="8717" max="8718" width="19.85546875" style="1679" bestFit="1" customWidth="1"/>
    <col min="8719" max="8960" width="17" style="1679"/>
    <col min="8961" max="8961" width="10.85546875" style="1679" customWidth="1"/>
    <col min="8962" max="8962" width="112.7109375" style="1679" customWidth="1"/>
    <col min="8963" max="8963" width="24.42578125" style="1679" customWidth="1"/>
    <col min="8964" max="8971" width="0" style="1679" hidden="1" customWidth="1"/>
    <col min="8972" max="8972" width="21.85546875" style="1679" bestFit="1" customWidth="1"/>
    <col min="8973" max="8974" width="19.85546875" style="1679" bestFit="1" customWidth="1"/>
    <col min="8975" max="9216" width="17" style="1679"/>
    <col min="9217" max="9217" width="10.85546875" style="1679" customWidth="1"/>
    <col min="9218" max="9218" width="112.7109375" style="1679" customWidth="1"/>
    <col min="9219" max="9219" width="24.42578125" style="1679" customWidth="1"/>
    <col min="9220" max="9227" width="0" style="1679" hidden="1" customWidth="1"/>
    <col min="9228" max="9228" width="21.85546875" style="1679" bestFit="1" customWidth="1"/>
    <col min="9229" max="9230" width="19.85546875" style="1679" bestFit="1" customWidth="1"/>
    <col min="9231" max="9472" width="17" style="1679"/>
    <col min="9473" max="9473" width="10.85546875" style="1679" customWidth="1"/>
    <col min="9474" max="9474" width="112.7109375" style="1679" customWidth="1"/>
    <col min="9475" max="9475" width="24.42578125" style="1679" customWidth="1"/>
    <col min="9476" max="9483" width="0" style="1679" hidden="1" customWidth="1"/>
    <col min="9484" max="9484" width="21.85546875" style="1679" bestFit="1" customWidth="1"/>
    <col min="9485" max="9486" width="19.85546875" style="1679" bestFit="1" customWidth="1"/>
    <col min="9487" max="9728" width="17" style="1679"/>
    <col min="9729" max="9729" width="10.85546875" style="1679" customWidth="1"/>
    <col min="9730" max="9730" width="112.7109375" style="1679" customWidth="1"/>
    <col min="9731" max="9731" width="24.42578125" style="1679" customWidth="1"/>
    <col min="9732" max="9739" width="0" style="1679" hidden="1" customWidth="1"/>
    <col min="9740" max="9740" width="21.85546875" style="1679" bestFit="1" customWidth="1"/>
    <col min="9741" max="9742" width="19.85546875" style="1679" bestFit="1" customWidth="1"/>
    <col min="9743" max="9984" width="17" style="1679"/>
    <col min="9985" max="9985" width="10.85546875" style="1679" customWidth="1"/>
    <col min="9986" max="9986" width="112.7109375" style="1679" customWidth="1"/>
    <col min="9987" max="9987" width="24.42578125" style="1679" customWidth="1"/>
    <col min="9988" max="9995" width="0" style="1679" hidden="1" customWidth="1"/>
    <col min="9996" max="9996" width="21.85546875" style="1679" bestFit="1" customWidth="1"/>
    <col min="9997" max="9998" width="19.85546875" style="1679" bestFit="1" customWidth="1"/>
    <col min="9999" max="10240" width="17" style="1679"/>
    <col min="10241" max="10241" width="10.85546875" style="1679" customWidth="1"/>
    <col min="10242" max="10242" width="112.7109375" style="1679" customWidth="1"/>
    <col min="10243" max="10243" width="24.42578125" style="1679" customWidth="1"/>
    <col min="10244" max="10251" width="0" style="1679" hidden="1" customWidth="1"/>
    <col min="10252" max="10252" width="21.85546875" style="1679" bestFit="1" customWidth="1"/>
    <col min="10253" max="10254" width="19.85546875" style="1679" bestFit="1" customWidth="1"/>
    <col min="10255" max="10496" width="17" style="1679"/>
    <col min="10497" max="10497" width="10.85546875" style="1679" customWidth="1"/>
    <col min="10498" max="10498" width="112.7109375" style="1679" customWidth="1"/>
    <col min="10499" max="10499" width="24.42578125" style="1679" customWidth="1"/>
    <col min="10500" max="10507" width="0" style="1679" hidden="1" customWidth="1"/>
    <col min="10508" max="10508" width="21.85546875" style="1679" bestFit="1" customWidth="1"/>
    <col min="10509" max="10510" width="19.85546875" style="1679" bestFit="1" customWidth="1"/>
    <col min="10511" max="10752" width="17" style="1679"/>
    <col min="10753" max="10753" width="10.85546875" style="1679" customWidth="1"/>
    <col min="10754" max="10754" width="112.7109375" style="1679" customWidth="1"/>
    <col min="10755" max="10755" width="24.42578125" style="1679" customWidth="1"/>
    <col min="10756" max="10763" width="0" style="1679" hidden="1" customWidth="1"/>
    <col min="10764" max="10764" width="21.85546875" style="1679" bestFit="1" customWidth="1"/>
    <col min="10765" max="10766" width="19.85546875" style="1679" bestFit="1" customWidth="1"/>
    <col min="10767" max="11008" width="17" style="1679"/>
    <col min="11009" max="11009" width="10.85546875" style="1679" customWidth="1"/>
    <col min="11010" max="11010" width="112.7109375" style="1679" customWidth="1"/>
    <col min="11011" max="11011" width="24.42578125" style="1679" customWidth="1"/>
    <col min="11012" max="11019" width="0" style="1679" hidden="1" customWidth="1"/>
    <col min="11020" max="11020" width="21.85546875" style="1679" bestFit="1" customWidth="1"/>
    <col min="11021" max="11022" width="19.85546875" style="1679" bestFit="1" customWidth="1"/>
    <col min="11023" max="11264" width="17" style="1679"/>
    <col min="11265" max="11265" width="10.85546875" style="1679" customWidth="1"/>
    <col min="11266" max="11266" width="112.7109375" style="1679" customWidth="1"/>
    <col min="11267" max="11267" width="24.42578125" style="1679" customWidth="1"/>
    <col min="11268" max="11275" width="0" style="1679" hidden="1" customWidth="1"/>
    <col min="11276" max="11276" width="21.85546875" style="1679" bestFit="1" customWidth="1"/>
    <col min="11277" max="11278" width="19.85546875" style="1679" bestFit="1" customWidth="1"/>
    <col min="11279" max="11520" width="17" style="1679"/>
    <col min="11521" max="11521" width="10.85546875" style="1679" customWidth="1"/>
    <col min="11522" max="11522" width="112.7109375" style="1679" customWidth="1"/>
    <col min="11523" max="11523" width="24.42578125" style="1679" customWidth="1"/>
    <col min="11524" max="11531" width="0" style="1679" hidden="1" customWidth="1"/>
    <col min="11532" max="11532" width="21.85546875" style="1679" bestFit="1" customWidth="1"/>
    <col min="11533" max="11534" width="19.85546875" style="1679" bestFit="1" customWidth="1"/>
    <col min="11535" max="11776" width="17" style="1679"/>
    <col min="11777" max="11777" width="10.85546875" style="1679" customWidth="1"/>
    <col min="11778" max="11778" width="112.7109375" style="1679" customWidth="1"/>
    <col min="11779" max="11779" width="24.42578125" style="1679" customWidth="1"/>
    <col min="11780" max="11787" width="0" style="1679" hidden="1" customWidth="1"/>
    <col min="11788" max="11788" width="21.85546875" style="1679" bestFit="1" customWidth="1"/>
    <col min="11789" max="11790" width="19.85546875" style="1679" bestFit="1" customWidth="1"/>
    <col min="11791" max="12032" width="17" style="1679"/>
    <col min="12033" max="12033" width="10.85546875" style="1679" customWidth="1"/>
    <col min="12034" max="12034" width="112.7109375" style="1679" customWidth="1"/>
    <col min="12035" max="12035" width="24.42578125" style="1679" customWidth="1"/>
    <col min="12036" max="12043" width="0" style="1679" hidden="1" customWidth="1"/>
    <col min="12044" max="12044" width="21.85546875" style="1679" bestFit="1" customWidth="1"/>
    <col min="12045" max="12046" width="19.85546875" style="1679" bestFit="1" customWidth="1"/>
    <col min="12047" max="12288" width="17" style="1679"/>
    <col min="12289" max="12289" width="10.85546875" style="1679" customWidth="1"/>
    <col min="12290" max="12290" width="112.7109375" style="1679" customWidth="1"/>
    <col min="12291" max="12291" width="24.42578125" style="1679" customWidth="1"/>
    <col min="12292" max="12299" width="0" style="1679" hidden="1" customWidth="1"/>
    <col min="12300" max="12300" width="21.85546875" style="1679" bestFit="1" customWidth="1"/>
    <col min="12301" max="12302" width="19.85546875" style="1679" bestFit="1" customWidth="1"/>
    <col min="12303" max="12544" width="17" style="1679"/>
    <col min="12545" max="12545" width="10.85546875" style="1679" customWidth="1"/>
    <col min="12546" max="12546" width="112.7109375" style="1679" customWidth="1"/>
    <col min="12547" max="12547" width="24.42578125" style="1679" customWidth="1"/>
    <col min="12548" max="12555" width="0" style="1679" hidden="1" customWidth="1"/>
    <col min="12556" max="12556" width="21.85546875" style="1679" bestFit="1" customWidth="1"/>
    <col min="12557" max="12558" width="19.85546875" style="1679" bestFit="1" customWidth="1"/>
    <col min="12559" max="12800" width="17" style="1679"/>
    <col min="12801" max="12801" width="10.85546875" style="1679" customWidth="1"/>
    <col min="12802" max="12802" width="112.7109375" style="1679" customWidth="1"/>
    <col min="12803" max="12803" width="24.42578125" style="1679" customWidth="1"/>
    <col min="12804" max="12811" width="0" style="1679" hidden="1" customWidth="1"/>
    <col min="12812" max="12812" width="21.85546875" style="1679" bestFit="1" customWidth="1"/>
    <col min="12813" max="12814" width="19.85546875" style="1679" bestFit="1" customWidth="1"/>
    <col min="12815" max="13056" width="17" style="1679"/>
    <col min="13057" max="13057" width="10.85546875" style="1679" customWidth="1"/>
    <col min="13058" max="13058" width="112.7109375" style="1679" customWidth="1"/>
    <col min="13059" max="13059" width="24.42578125" style="1679" customWidth="1"/>
    <col min="13060" max="13067" width="0" style="1679" hidden="1" customWidth="1"/>
    <col min="13068" max="13068" width="21.85546875" style="1679" bestFit="1" customWidth="1"/>
    <col min="13069" max="13070" width="19.85546875" style="1679" bestFit="1" customWidth="1"/>
    <col min="13071" max="13312" width="17" style="1679"/>
    <col min="13313" max="13313" width="10.85546875" style="1679" customWidth="1"/>
    <col min="13314" max="13314" width="112.7109375" style="1679" customWidth="1"/>
    <col min="13315" max="13315" width="24.42578125" style="1679" customWidth="1"/>
    <col min="13316" max="13323" width="0" style="1679" hidden="1" customWidth="1"/>
    <col min="13324" max="13324" width="21.85546875" style="1679" bestFit="1" customWidth="1"/>
    <col min="13325" max="13326" width="19.85546875" style="1679" bestFit="1" customWidth="1"/>
    <col min="13327" max="13568" width="17" style="1679"/>
    <col min="13569" max="13569" width="10.85546875" style="1679" customWidth="1"/>
    <col min="13570" max="13570" width="112.7109375" style="1679" customWidth="1"/>
    <col min="13571" max="13571" width="24.42578125" style="1679" customWidth="1"/>
    <col min="13572" max="13579" width="0" style="1679" hidden="1" customWidth="1"/>
    <col min="13580" max="13580" width="21.85546875" style="1679" bestFit="1" customWidth="1"/>
    <col min="13581" max="13582" width="19.85546875" style="1679" bestFit="1" customWidth="1"/>
    <col min="13583" max="13824" width="17" style="1679"/>
    <col min="13825" max="13825" width="10.85546875" style="1679" customWidth="1"/>
    <col min="13826" max="13826" width="112.7109375" style="1679" customWidth="1"/>
    <col min="13827" max="13827" width="24.42578125" style="1679" customWidth="1"/>
    <col min="13828" max="13835" width="0" style="1679" hidden="1" customWidth="1"/>
    <col min="13836" max="13836" width="21.85546875" style="1679" bestFit="1" customWidth="1"/>
    <col min="13837" max="13838" width="19.85546875" style="1679" bestFit="1" customWidth="1"/>
    <col min="13839" max="14080" width="17" style="1679"/>
    <col min="14081" max="14081" width="10.85546875" style="1679" customWidth="1"/>
    <col min="14082" max="14082" width="112.7109375" style="1679" customWidth="1"/>
    <col min="14083" max="14083" width="24.42578125" style="1679" customWidth="1"/>
    <col min="14084" max="14091" width="0" style="1679" hidden="1" customWidth="1"/>
    <col min="14092" max="14092" width="21.85546875" style="1679" bestFit="1" customWidth="1"/>
    <col min="14093" max="14094" width="19.85546875" style="1679" bestFit="1" customWidth="1"/>
    <col min="14095" max="14336" width="17" style="1679"/>
    <col min="14337" max="14337" width="10.85546875" style="1679" customWidth="1"/>
    <col min="14338" max="14338" width="112.7109375" style="1679" customWidth="1"/>
    <col min="14339" max="14339" width="24.42578125" style="1679" customWidth="1"/>
    <col min="14340" max="14347" width="0" style="1679" hidden="1" customWidth="1"/>
    <col min="14348" max="14348" width="21.85546875" style="1679" bestFit="1" customWidth="1"/>
    <col min="14349" max="14350" width="19.85546875" style="1679" bestFit="1" customWidth="1"/>
    <col min="14351" max="14592" width="17" style="1679"/>
    <col min="14593" max="14593" width="10.85546875" style="1679" customWidth="1"/>
    <col min="14594" max="14594" width="112.7109375" style="1679" customWidth="1"/>
    <col min="14595" max="14595" width="24.42578125" style="1679" customWidth="1"/>
    <col min="14596" max="14603" width="0" style="1679" hidden="1" customWidth="1"/>
    <col min="14604" max="14604" width="21.85546875" style="1679" bestFit="1" customWidth="1"/>
    <col min="14605" max="14606" width="19.85546875" style="1679" bestFit="1" customWidth="1"/>
    <col min="14607" max="14848" width="17" style="1679"/>
    <col min="14849" max="14849" width="10.85546875" style="1679" customWidth="1"/>
    <col min="14850" max="14850" width="112.7109375" style="1679" customWidth="1"/>
    <col min="14851" max="14851" width="24.42578125" style="1679" customWidth="1"/>
    <col min="14852" max="14859" width="0" style="1679" hidden="1" customWidth="1"/>
    <col min="14860" max="14860" width="21.85546875" style="1679" bestFit="1" customWidth="1"/>
    <col min="14861" max="14862" width="19.85546875" style="1679" bestFit="1" customWidth="1"/>
    <col min="14863" max="15104" width="17" style="1679"/>
    <col min="15105" max="15105" width="10.85546875" style="1679" customWidth="1"/>
    <col min="15106" max="15106" width="112.7109375" style="1679" customWidth="1"/>
    <col min="15107" max="15107" width="24.42578125" style="1679" customWidth="1"/>
    <col min="15108" max="15115" width="0" style="1679" hidden="1" customWidth="1"/>
    <col min="15116" max="15116" width="21.85546875" style="1679" bestFit="1" customWidth="1"/>
    <col min="15117" max="15118" width="19.85546875" style="1679" bestFit="1" customWidth="1"/>
    <col min="15119" max="15360" width="17" style="1679"/>
    <col min="15361" max="15361" width="10.85546875" style="1679" customWidth="1"/>
    <col min="15362" max="15362" width="112.7109375" style="1679" customWidth="1"/>
    <col min="15363" max="15363" width="24.42578125" style="1679" customWidth="1"/>
    <col min="15364" max="15371" width="0" style="1679" hidden="1" customWidth="1"/>
    <col min="15372" max="15372" width="21.85546875" style="1679" bestFit="1" customWidth="1"/>
    <col min="15373" max="15374" width="19.85546875" style="1679" bestFit="1" customWidth="1"/>
    <col min="15375" max="15616" width="17" style="1679"/>
    <col min="15617" max="15617" width="10.85546875" style="1679" customWidth="1"/>
    <col min="15618" max="15618" width="112.7109375" style="1679" customWidth="1"/>
    <col min="15619" max="15619" width="24.42578125" style="1679" customWidth="1"/>
    <col min="15620" max="15627" width="0" style="1679" hidden="1" customWidth="1"/>
    <col min="15628" max="15628" width="21.85546875" style="1679" bestFit="1" customWidth="1"/>
    <col min="15629" max="15630" width="19.85546875" style="1679" bestFit="1" customWidth="1"/>
    <col min="15631" max="15872" width="17" style="1679"/>
    <col min="15873" max="15873" width="10.85546875" style="1679" customWidth="1"/>
    <col min="15874" max="15874" width="112.7109375" style="1679" customWidth="1"/>
    <col min="15875" max="15875" width="24.42578125" style="1679" customWidth="1"/>
    <col min="15876" max="15883" width="0" style="1679" hidden="1" customWidth="1"/>
    <col min="15884" max="15884" width="21.85546875" style="1679" bestFit="1" customWidth="1"/>
    <col min="15885" max="15886" width="19.85546875" style="1679" bestFit="1" customWidth="1"/>
    <col min="15887" max="16128" width="17" style="1679"/>
    <col min="16129" max="16129" width="10.85546875" style="1679" customWidth="1"/>
    <col min="16130" max="16130" width="112.7109375" style="1679" customWidth="1"/>
    <col min="16131" max="16131" width="24.42578125" style="1679" customWidth="1"/>
    <col min="16132" max="16139" width="0" style="1679" hidden="1" customWidth="1"/>
    <col min="16140" max="16140" width="21.85546875" style="1679" bestFit="1" customWidth="1"/>
    <col min="16141" max="16142" width="19.85546875" style="1679" bestFit="1" customWidth="1"/>
    <col min="16143" max="16384" width="17" style="1679"/>
  </cols>
  <sheetData>
    <row r="1" spans="1:14" x14ac:dyDescent="0.25">
      <c r="D1" s="1678"/>
    </row>
    <row r="2" spans="1:14" x14ac:dyDescent="0.25">
      <c r="A2" s="1738" t="s">
        <v>2493</v>
      </c>
      <c r="B2" s="1738"/>
      <c r="C2" s="1738"/>
      <c r="D2" s="1678"/>
    </row>
    <row r="3" spans="1:14" s="1680" customFormat="1" ht="16.5" customHeight="1" x14ac:dyDescent="0.25">
      <c r="A3" s="1739"/>
      <c r="B3" s="1739"/>
      <c r="C3" s="1739"/>
      <c r="D3" s="1739"/>
      <c r="E3" s="1739"/>
      <c r="F3" s="1739"/>
      <c r="G3" s="1739"/>
      <c r="H3" s="1739"/>
      <c r="I3" s="1739"/>
      <c r="J3" s="1739"/>
    </row>
    <row r="4" spans="1:14" s="203" customFormat="1" ht="30.75" customHeight="1" x14ac:dyDescent="0.25">
      <c r="A4" s="1681" t="s">
        <v>6</v>
      </c>
      <c r="B4" s="1681" t="s">
        <v>2494</v>
      </c>
      <c r="C4" s="1682" t="s">
        <v>2495</v>
      </c>
      <c r="D4" s="1740" t="s">
        <v>8</v>
      </c>
      <c r="E4" s="1741"/>
      <c r="F4" s="1741"/>
      <c r="G4" s="1741"/>
      <c r="H4" s="1741"/>
      <c r="I4" s="1742" t="s">
        <v>9</v>
      </c>
      <c r="J4" s="1742"/>
      <c r="K4" s="1628"/>
      <c r="L4" s="1628"/>
    </row>
    <row r="5" spans="1:14" s="203" customFormat="1" ht="46.5" customHeight="1" x14ac:dyDescent="0.25">
      <c r="A5" s="1681"/>
      <c r="B5" s="1736" t="s">
        <v>2501</v>
      </c>
      <c r="C5" s="1737" t="s">
        <v>2502</v>
      </c>
      <c r="D5" s="1683"/>
      <c r="E5" s="1684"/>
      <c r="F5" s="1684"/>
      <c r="G5" s="1684"/>
      <c r="H5" s="1684"/>
      <c r="I5" s="1685"/>
      <c r="J5" s="1685"/>
      <c r="K5" s="1628"/>
      <c r="L5" s="1628"/>
    </row>
    <row r="6" spans="1:14" s="203" customFormat="1" ht="29.25" customHeight="1" x14ac:dyDescent="0.25">
      <c r="A6" s="1681"/>
      <c r="B6" s="354" t="s">
        <v>2496</v>
      </c>
      <c r="C6" s="1676" t="s">
        <v>2503</v>
      </c>
      <c r="D6" s="1683"/>
      <c r="E6" s="1684"/>
      <c r="F6" s="1684"/>
      <c r="G6" s="1684"/>
      <c r="H6" s="1684"/>
      <c r="I6" s="1685"/>
      <c r="J6" s="1685"/>
      <c r="K6" s="1628"/>
      <c r="L6" s="1628"/>
    </row>
    <row r="7" spans="1:14" s="1680" customFormat="1" ht="24.75" customHeight="1" x14ac:dyDescent="0.25">
      <c r="A7" s="1675" t="s">
        <v>16</v>
      </c>
      <c r="B7" s="1686" t="s">
        <v>17</v>
      </c>
      <c r="C7" s="1687" t="s">
        <v>2504</v>
      </c>
      <c r="D7" s="1688">
        <f>E7+F7+G7+H7</f>
        <v>359459.9</v>
      </c>
      <c r="E7" s="1689">
        <v>0</v>
      </c>
      <c r="F7" s="1689">
        <f>'[1]сводная '!$E$5</f>
        <v>304459.90000000002</v>
      </c>
      <c r="G7" s="1689">
        <v>55000</v>
      </c>
      <c r="H7" s="1690">
        <v>0</v>
      </c>
      <c r="I7" s="1688" t="e">
        <f>C7-D7</f>
        <v>#VALUE!</v>
      </c>
      <c r="J7" s="1688" t="e">
        <f>#REF!-G7</f>
        <v>#REF!</v>
      </c>
      <c r="L7" s="1691"/>
    </row>
    <row r="8" spans="1:14" s="1680" customFormat="1" ht="41.25" customHeight="1" x14ac:dyDescent="0.25">
      <c r="A8" s="1693" t="s">
        <v>20</v>
      </c>
      <c r="B8" s="1692" t="s">
        <v>21</v>
      </c>
      <c r="C8" s="1693" t="s">
        <v>2497</v>
      </c>
      <c r="D8" s="1688"/>
      <c r="E8" s="1689"/>
      <c r="F8" s="1689"/>
      <c r="G8" s="1689"/>
      <c r="H8" s="1690"/>
      <c r="I8" s="1688"/>
      <c r="J8" s="1688"/>
      <c r="L8" s="1691"/>
    </row>
    <row r="9" spans="1:14" s="1680" customFormat="1" ht="37.5" customHeight="1" x14ac:dyDescent="0.25">
      <c r="A9" s="1693" t="s">
        <v>22</v>
      </c>
      <c r="B9" s="1692" t="s">
        <v>23</v>
      </c>
      <c r="C9" s="1693" t="s">
        <v>2505</v>
      </c>
      <c r="D9" s="1688"/>
      <c r="E9" s="1689"/>
      <c r="F9" s="1689"/>
      <c r="G9" s="1689"/>
      <c r="H9" s="1690"/>
      <c r="I9" s="1688"/>
      <c r="J9" s="1688"/>
      <c r="L9" s="1691"/>
    </row>
    <row r="10" spans="1:14" s="1680" customFormat="1" ht="21.75" customHeight="1" x14ac:dyDescent="0.25">
      <c r="A10" s="1693"/>
      <c r="B10" s="1692" t="s">
        <v>1532</v>
      </c>
      <c r="C10" s="1693" t="s">
        <v>2506</v>
      </c>
      <c r="D10" s="1688"/>
      <c r="E10" s="1689"/>
      <c r="F10" s="1689"/>
      <c r="G10" s="1689"/>
      <c r="H10" s="1690"/>
      <c r="I10" s="1688"/>
      <c r="J10" s="1688"/>
      <c r="L10" s="1691"/>
    </row>
    <row r="11" spans="1:14" s="1680" customFormat="1" ht="18.75" x14ac:dyDescent="0.25">
      <c r="A11" s="1675" t="s">
        <v>24</v>
      </c>
      <c r="B11" s="1686" t="s">
        <v>25</v>
      </c>
      <c r="C11" s="1687" t="s">
        <v>2507</v>
      </c>
      <c r="D11" s="1694" t="e">
        <f>E11+F11+G11+H11</f>
        <v>#REF!</v>
      </c>
      <c r="E11" s="1695" t="e">
        <f>E12+E13+E14+#REF!+E16+#REF!</f>
        <v>#REF!</v>
      </c>
      <c r="F11" s="1695" t="e">
        <f>F12+F13+F14+#REF!+F16+#REF!</f>
        <v>#REF!</v>
      </c>
      <c r="G11" s="1695" t="e">
        <f>G12+G13+G14+#REF!+G16+#REF!</f>
        <v>#REF!</v>
      </c>
      <c r="H11" s="1696" t="e">
        <f>H12+H13+H14+#REF!+H16+#REF!</f>
        <v>#REF!</v>
      </c>
      <c r="I11" s="1688" t="e">
        <f>C11-D11</f>
        <v>#VALUE!</v>
      </c>
      <c r="J11" s="1688" t="e">
        <f>#REF!-G11</f>
        <v>#REF!</v>
      </c>
      <c r="K11" s="1691" t="e">
        <f>#REF!+#REF!</f>
        <v>#REF!</v>
      </c>
      <c r="L11" s="1697"/>
    </row>
    <row r="12" spans="1:14" ht="43.5" customHeight="1" x14ac:dyDescent="0.25">
      <c r="A12" s="1698" t="s">
        <v>26</v>
      </c>
      <c r="B12" s="1699" t="s">
        <v>27</v>
      </c>
      <c r="C12" s="1700" t="s">
        <v>2508</v>
      </c>
      <c r="D12" s="1701">
        <f>E12+F12+G12+H12</f>
        <v>17680.180000000004</v>
      </c>
      <c r="E12" s="1702">
        <v>0</v>
      </c>
      <c r="F12" s="1702">
        <f>'[1]сводная '!$E$25</f>
        <v>114.38</v>
      </c>
      <c r="G12" s="1702">
        <f>'[1]сводная '!$F$25</f>
        <v>17565.800000000003</v>
      </c>
      <c r="H12" s="1703">
        <v>0</v>
      </c>
      <c r="I12" s="1688" t="e">
        <f>C12-D12</f>
        <v>#VALUE!</v>
      </c>
      <c r="J12" s="1704" t="e">
        <f>#REF!-G12</f>
        <v>#REF!</v>
      </c>
    </row>
    <row r="13" spans="1:14" ht="18.75" x14ac:dyDescent="0.25">
      <c r="A13" s="1698" t="s">
        <v>28</v>
      </c>
      <c r="B13" s="1699" t="s">
        <v>29</v>
      </c>
      <c r="C13" s="1700" t="s">
        <v>2509</v>
      </c>
      <c r="D13" s="1694">
        <f>E13+F13+G13+H13</f>
        <v>80251.17</v>
      </c>
      <c r="E13" s="1705">
        <v>0</v>
      </c>
      <c r="F13" s="1705">
        <f>'[1]сводная '!$E$28</f>
        <v>808.71</v>
      </c>
      <c r="G13" s="1705">
        <f>'[1]сводная '!$F$28</f>
        <v>79442.459999999992</v>
      </c>
      <c r="H13" s="1706">
        <v>0</v>
      </c>
      <c r="I13" s="1688" t="e">
        <f>C13-D13</f>
        <v>#VALUE!</v>
      </c>
      <c r="J13" s="1704" t="e">
        <f>#REF!-G13</f>
        <v>#REF!</v>
      </c>
    </row>
    <row r="14" spans="1:14" ht="52.5" customHeight="1" x14ac:dyDescent="0.25">
      <c r="A14" s="1698" t="s">
        <v>30</v>
      </c>
      <c r="B14" s="1699" t="s">
        <v>31</v>
      </c>
      <c r="C14" s="1700" t="s">
        <v>2510</v>
      </c>
      <c r="D14" s="1707">
        <f>E14+F14+G14+H14</f>
        <v>373774.52</v>
      </c>
      <c r="E14" s="1708">
        <f>'[1]сводная '!$D$31</f>
        <v>4500</v>
      </c>
      <c r="F14" s="1708">
        <f>'[1]сводная '!$E$31</f>
        <v>3678.7200000000003</v>
      </c>
      <c r="G14" s="1708">
        <f>'[1]сводная '!$F$31</f>
        <v>365595.80000000005</v>
      </c>
      <c r="H14" s="1709">
        <v>0</v>
      </c>
      <c r="I14" s="1688" t="e">
        <f>C14-D14</f>
        <v>#VALUE!</v>
      </c>
      <c r="J14" s="1704" t="e">
        <f>#REF!-G14</f>
        <v>#REF!</v>
      </c>
      <c r="N14" s="1710"/>
    </row>
    <row r="15" spans="1:14" ht="63.75" customHeight="1" x14ac:dyDescent="0.25">
      <c r="A15" s="1698" t="s">
        <v>32</v>
      </c>
      <c r="B15" s="1699" t="s">
        <v>491</v>
      </c>
      <c r="C15" s="1700" t="s">
        <v>2511</v>
      </c>
      <c r="D15" s="1707"/>
      <c r="E15" s="1708"/>
      <c r="F15" s="1708"/>
      <c r="G15" s="1708"/>
      <c r="H15" s="1709"/>
      <c r="I15" s="1688"/>
      <c r="J15" s="1704"/>
      <c r="N15" s="1710"/>
    </row>
    <row r="16" spans="1:14" ht="18.75" x14ac:dyDescent="0.25">
      <c r="A16" s="1698" t="s">
        <v>34</v>
      </c>
      <c r="B16" s="1699" t="s">
        <v>33</v>
      </c>
      <c r="C16" s="1700" t="s">
        <v>2512</v>
      </c>
      <c r="D16" s="1694">
        <f>E16+F16+G16+H16</f>
        <v>100041.45000000001</v>
      </c>
      <c r="E16" s="1705">
        <v>0</v>
      </c>
      <c r="F16" s="1705">
        <f>'[1]сводная '!$E$37</f>
        <v>700</v>
      </c>
      <c r="G16" s="1705">
        <f>'[1]сводная '!$F$37</f>
        <v>99341.450000000012</v>
      </c>
      <c r="H16" s="1706">
        <v>0</v>
      </c>
      <c r="I16" s="1688">
        <f>C16-D16</f>
        <v>-99997.450000000012</v>
      </c>
      <c r="J16" s="1704" t="e">
        <f>#REF!-G16</f>
        <v>#REF!</v>
      </c>
    </row>
    <row r="17" spans="1:12" ht="20.100000000000001" customHeight="1" x14ac:dyDescent="0.25">
      <c r="A17" s="1698" t="s">
        <v>1086</v>
      </c>
      <c r="B17" s="1692" t="s">
        <v>35</v>
      </c>
      <c r="C17" s="1700" t="s">
        <v>2513</v>
      </c>
      <c r="D17" s="1694"/>
      <c r="E17" s="1705"/>
      <c r="F17" s="1705"/>
      <c r="G17" s="1705"/>
      <c r="H17" s="1706"/>
      <c r="I17" s="1688"/>
      <c r="J17" s="1704"/>
    </row>
    <row r="18" spans="1:12" ht="20.100000000000001" customHeight="1" x14ac:dyDescent="0.25">
      <c r="A18" s="1698"/>
      <c r="B18" s="1692" t="s">
        <v>1532</v>
      </c>
      <c r="C18" s="1700" t="s">
        <v>2514</v>
      </c>
      <c r="D18" s="1694"/>
      <c r="E18" s="1705"/>
      <c r="F18" s="1705"/>
      <c r="G18" s="1705"/>
      <c r="H18" s="1706"/>
      <c r="I18" s="1688"/>
      <c r="J18" s="1704"/>
    </row>
    <row r="19" spans="1:12" s="1680" customFormat="1" ht="29.25" customHeight="1" x14ac:dyDescent="0.25">
      <c r="A19" s="1675" t="s">
        <v>36</v>
      </c>
      <c r="B19" s="1686" t="s">
        <v>37</v>
      </c>
      <c r="C19" s="1676" t="s">
        <v>2515</v>
      </c>
      <c r="D19" s="1695">
        <f t="shared" ref="D19:D25" si="0">E19+F19+G19+H19</f>
        <v>7598832.5</v>
      </c>
      <c r="E19" s="1688">
        <f>E20+E21+E22+E23</f>
        <v>0</v>
      </c>
      <c r="F19" s="1688">
        <f>F20+F21+F22+F23</f>
        <v>3473991.36</v>
      </c>
      <c r="G19" s="1688">
        <f>G20+G21+G22+G23</f>
        <v>1628601.1400000001</v>
      </c>
      <c r="H19" s="1711">
        <f>H20+H21+H22+H23</f>
        <v>2496240</v>
      </c>
      <c r="I19" s="1688" t="e">
        <f t="shared" ref="I19:I25" si="1">C19-D19</f>
        <v>#VALUE!</v>
      </c>
      <c r="J19" s="1688" t="e">
        <f>#REF!-G19</f>
        <v>#REF!</v>
      </c>
      <c r="L19" s="1697"/>
    </row>
    <row r="20" spans="1:12" s="1680" customFormat="1" ht="18.75" x14ac:dyDescent="0.25">
      <c r="A20" s="1693" t="s">
        <v>38</v>
      </c>
      <c r="B20" s="1712" t="s">
        <v>39</v>
      </c>
      <c r="C20" s="1693" t="s">
        <v>2516</v>
      </c>
      <c r="D20" s="1694">
        <f t="shared" si="0"/>
        <v>1897790.16</v>
      </c>
      <c r="E20" s="1713">
        <v>0</v>
      </c>
      <c r="F20" s="1714">
        <f>'[1]сводная '!$E$10</f>
        <v>1353744</v>
      </c>
      <c r="G20" s="1714">
        <f>'[1]сводная '!$F$10</f>
        <v>90046.16</v>
      </c>
      <c r="H20" s="1715">
        <f>'[1]сводная '!$G$10</f>
        <v>454000</v>
      </c>
      <c r="I20" s="1688" t="e">
        <f t="shared" si="1"/>
        <v>#VALUE!</v>
      </c>
      <c r="J20" s="1704" t="e">
        <f>#REF!-G20</f>
        <v>#REF!</v>
      </c>
    </row>
    <row r="21" spans="1:12" s="1680" customFormat="1" ht="18.75" x14ac:dyDescent="0.25">
      <c r="A21" s="1693" t="s">
        <v>40</v>
      </c>
      <c r="B21" s="1712" t="s">
        <v>41</v>
      </c>
      <c r="C21" s="1693" t="s">
        <v>2517</v>
      </c>
      <c r="D21" s="1694">
        <f t="shared" si="0"/>
        <v>4413344.9800000004</v>
      </c>
      <c r="E21" s="1713">
        <v>0</v>
      </c>
      <c r="F21" s="1704">
        <f>'[1]сводная '!$E$13</f>
        <v>2115684.36</v>
      </c>
      <c r="G21" s="1704">
        <f>'[1]сводная '!$F$13</f>
        <v>255420.61999999997</v>
      </c>
      <c r="H21" s="1715">
        <f>'[1]сводная '!$G$13</f>
        <v>2042240</v>
      </c>
      <c r="I21" s="1688" t="e">
        <f t="shared" si="1"/>
        <v>#VALUE!</v>
      </c>
      <c r="J21" s="1704" t="e">
        <f>#REF!-G21</f>
        <v>#REF!</v>
      </c>
    </row>
    <row r="22" spans="1:12" s="1680" customFormat="1" ht="45" customHeight="1" x14ac:dyDescent="0.25">
      <c r="A22" s="1693" t="s">
        <v>42</v>
      </c>
      <c r="B22" s="1712" t="s">
        <v>43</v>
      </c>
      <c r="C22" s="1693" t="s">
        <v>2518</v>
      </c>
      <c r="D22" s="1694">
        <f t="shared" si="0"/>
        <v>301811.16000000003</v>
      </c>
      <c r="E22" s="1713">
        <v>0</v>
      </c>
      <c r="F22" s="1704">
        <f>'[1]сводная '!$E$16</f>
        <v>2353</v>
      </c>
      <c r="G22" s="1704">
        <f>'[1]сводная '!$F$16</f>
        <v>299458.16000000003</v>
      </c>
      <c r="H22" s="1715">
        <f>'[1]сводная '!$G$16</f>
        <v>0</v>
      </c>
      <c r="I22" s="1688" t="e">
        <f t="shared" si="1"/>
        <v>#VALUE!</v>
      </c>
      <c r="J22" s="1704" t="e">
        <f>#REF!-G22</f>
        <v>#REF!</v>
      </c>
      <c r="K22" s="1691" t="e">
        <f>#REF!+#REF!+#REF!</f>
        <v>#REF!</v>
      </c>
    </row>
    <row r="23" spans="1:12" s="1680" customFormat="1" ht="25.5" customHeight="1" x14ac:dyDescent="0.25">
      <c r="A23" s="1693" t="s">
        <v>44</v>
      </c>
      <c r="B23" s="1712" t="s">
        <v>45</v>
      </c>
      <c r="C23" s="1693" t="s">
        <v>2519</v>
      </c>
      <c r="D23" s="1694">
        <f t="shared" si="0"/>
        <v>985886.20000000007</v>
      </c>
      <c r="E23" s="1713">
        <v>0</v>
      </c>
      <c r="F23" s="1704">
        <f>'[1]сводная '!$E$19</f>
        <v>2210</v>
      </c>
      <c r="G23" s="1704">
        <f>'[1]сводная '!$F$19</f>
        <v>983676.20000000007</v>
      </c>
      <c r="H23" s="1715">
        <f>'[1]сводная '!$G$19</f>
        <v>0</v>
      </c>
      <c r="I23" s="1688">
        <f t="shared" si="1"/>
        <v>-985818.20000000007</v>
      </c>
      <c r="J23" s="1704" t="e">
        <f>#REF!-G23</f>
        <v>#REF!</v>
      </c>
      <c r="K23" s="1691" t="e">
        <f>#REF!+#REF!+#REF!+#REF!+#REF!+#REF!+#REF!</f>
        <v>#REF!</v>
      </c>
    </row>
    <row r="24" spans="1:12" s="1680" customFormat="1" ht="21.75" customHeight="1" x14ac:dyDescent="0.25">
      <c r="A24" s="1693"/>
      <c r="B24" s="1712" t="s">
        <v>1532</v>
      </c>
      <c r="C24" s="1693" t="s">
        <v>2520</v>
      </c>
      <c r="D24" s="1694"/>
      <c r="E24" s="1713"/>
      <c r="F24" s="1704"/>
      <c r="G24" s="1704"/>
      <c r="H24" s="1715"/>
      <c r="I24" s="1688"/>
      <c r="J24" s="1704"/>
      <c r="K24" s="1691"/>
    </row>
    <row r="25" spans="1:12" s="1680" customFormat="1" ht="25.5" customHeight="1" x14ac:dyDescent="0.25">
      <c r="A25" s="1675" t="s">
        <v>46</v>
      </c>
      <c r="B25" s="344" t="s">
        <v>47</v>
      </c>
      <c r="C25" s="1687" t="s">
        <v>2526</v>
      </c>
      <c r="D25" s="1695">
        <f t="shared" si="0"/>
        <v>177143.35</v>
      </c>
      <c r="E25" s="1716">
        <v>0</v>
      </c>
      <c r="F25" s="1716">
        <v>122764</v>
      </c>
      <c r="G25" s="1716">
        <f>'[1]соц. защита (3)'!$F$80</f>
        <v>53150.65</v>
      </c>
      <c r="H25" s="1717">
        <f>'[1]соц. защита (3)'!$G$80</f>
        <v>1228.7</v>
      </c>
      <c r="I25" s="1688" t="e">
        <f t="shared" si="1"/>
        <v>#VALUE!</v>
      </c>
      <c r="J25" s="1688" t="e">
        <f>#REF!-G25</f>
        <v>#REF!</v>
      </c>
      <c r="L25" s="1697"/>
    </row>
    <row r="26" spans="1:12" s="1680" customFormat="1" ht="25.5" customHeight="1" x14ac:dyDescent="0.25">
      <c r="A26" s="1693" t="s">
        <v>48</v>
      </c>
      <c r="B26" s="1692" t="s">
        <v>49</v>
      </c>
      <c r="C26" s="1693" t="s">
        <v>2521</v>
      </c>
      <c r="D26" s="1695"/>
      <c r="E26" s="1716"/>
      <c r="F26" s="1716"/>
      <c r="G26" s="1716"/>
      <c r="H26" s="1717"/>
      <c r="I26" s="1688"/>
      <c r="J26" s="1688"/>
      <c r="L26" s="1697"/>
    </row>
    <row r="27" spans="1:12" s="1680" customFormat="1" ht="44.25" customHeight="1" x14ac:dyDescent="0.25">
      <c r="A27" s="1693" t="s">
        <v>50</v>
      </c>
      <c r="B27" s="1692" t="s">
        <v>51</v>
      </c>
      <c r="C27" s="1693" t="s">
        <v>2522</v>
      </c>
      <c r="D27" s="1695"/>
      <c r="E27" s="1716"/>
      <c r="F27" s="1716"/>
      <c r="G27" s="1716"/>
      <c r="H27" s="1717"/>
      <c r="I27" s="1688"/>
      <c r="J27" s="1688"/>
      <c r="L27" s="1697"/>
    </row>
    <row r="28" spans="1:12" s="1680" customFormat="1" ht="27.75" customHeight="1" x14ac:dyDescent="0.25">
      <c r="A28" s="1693" t="s">
        <v>52</v>
      </c>
      <c r="B28" s="1692" t="s">
        <v>53</v>
      </c>
      <c r="C28" s="1693" t="s">
        <v>2498</v>
      </c>
      <c r="D28" s="1695"/>
      <c r="E28" s="1716"/>
      <c r="F28" s="1716"/>
      <c r="G28" s="1716"/>
      <c r="H28" s="1717"/>
      <c r="I28" s="1688"/>
      <c r="J28" s="1688"/>
      <c r="L28" s="1697"/>
    </row>
    <row r="29" spans="1:12" s="1680" customFormat="1" ht="26.25" customHeight="1" x14ac:dyDescent="0.25">
      <c r="A29" s="1693" t="s">
        <v>54</v>
      </c>
      <c r="B29" s="1718" t="s">
        <v>55</v>
      </c>
      <c r="C29" s="1693" t="s">
        <v>2523</v>
      </c>
      <c r="D29" s="1719"/>
      <c r="E29" s="1720"/>
      <c r="F29" s="1720"/>
      <c r="G29" s="1720"/>
      <c r="H29" s="1720"/>
      <c r="I29" s="1691"/>
      <c r="J29" s="1691"/>
      <c r="L29" s="1697"/>
    </row>
    <row r="30" spans="1:12" s="1680" customFormat="1" ht="41.25" customHeight="1" x14ac:dyDescent="0.25">
      <c r="A30" s="1693" t="s">
        <v>57</v>
      </c>
      <c r="B30" s="1692" t="s">
        <v>58</v>
      </c>
      <c r="C30" s="1693" t="s">
        <v>2524</v>
      </c>
      <c r="D30" s="1719"/>
      <c r="E30" s="1720"/>
      <c r="F30" s="1720"/>
      <c r="G30" s="1720"/>
      <c r="H30" s="1720"/>
      <c r="I30" s="1691"/>
      <c r="J30" s="1691"/>
      <c r="L30" s="1697"/>
    </row>
    <row r="31" spans="1:12" s="1680" customFormat="1" ht="24.75" customHeight="1" x14ac:dyDescent="0.25">
      <c r="A31" s="1693"/>
      <c r="B31" s="1692" t="s">
        <v>1532</v>
      </c>
      <c r="C31" s="1693" t="s">
        <v>2525</v>
      </c>
      <c r="D31" s="1719"/>
      <c r="E31" s="1720"/>
      <c r="F31" s="1720"/>
      <c r="G31" s="1720"/>
      <c r="H31" s="1720"/>
      <c r="I31" s="1691"/>
      <c r="J31" s="1691"/>
      <c r="L31" s="1697"/>
    </row>
    <row r="32" spans="1:12" s="1680" customFormat="1" ht="20.25" customHeight="1" x14ac:dyDescent="0.25">
      <c r="A32" s="1675" t="s">
        <v>59</v>
      </c>
      <c r="B32" s="1686" t="s">
        <v>60</v>
      </c>
      <c r="C32" s="1687" t="s">
        <v>2527</v>
      </c>
      <c r="D32" s="1695">
        <f>E32+F32+G32+H32</f>
        <v>637888.1</v>
      </c>
      <c r="E32" s="1716">
        <v>0</v>
      </c>
      <c r="F32" s="1716">
        <v>0</v>
      </c>
      <c r="G32" s="1721">
        <f>'[1]спорт  (3)'!$F$63</f>
        <v>567888.1</v>
      </c>
      <c r="H32" s="1722">
        <f>'[1]спорт  (3)'!$G$63</f>
        <v>70000</v>
      </c>
      <c r="I32" s="1688" t="e">
        <f>C32-D32</f>
        <v>#VALUE!</v>
      </c>
      <c r="J32" s="1688" t="e">
        <f>#REF!-G32</f>
        <v>#REF!</v>
      </c>
      <c r="L32" s="1697"/>
    </row>
    <row r="33" spans="1:12" s="1680" customFormat="1" ht="20.100000000000001" customHeight="1" x14ac:dyDescent="0.3">
      <c r="A33" s="1693" t="s">
        <v>61</v>
      </c>
      <c r="B33" s="2549" t="s">
        <v>62</v>
      </c>
      <c r="C33" s="1693" t="s">
        <v>2528</v>
      </c>
      <c r="D33" s="1695"/>
      <c r="E33" s="1716"/>
      <c r="F33" s="1716"/>
      <c r="G33" s="1721"/>
      <c r="H33" s="1722"/>
      <c r="I33" s="1688"/>
      <c r="J33" s="1688"/>
      <c r="L33" s="1697"/>
    </row>
    <row r="34" spans="1:12" s="1680" customFormat="1" ht="20.100000000000001" customHeight="1" x14ac:dyDescent="0.25">
      <c r="A34" s="1693" t="s">
        <v>63</v>
      </c>
      <c r="B34" s="1692" t="s">
        <v>64</v>
      </c>
      <c r="C34" s="1693" t="s">
        <v>2529</v>
      </c>
      <c r="D34" s="1695"/>
      <c r="E34" s="1716"/>
      <c r="F34" s="1716"/>
      <c r="G34" s="1721"/>
      <c r="H34" s="1722"/>
      <c r="I34" s="1688"/>
      <c r="J34" s="1688"/>
      <c r="L34" s="1697"/>
    </row>
    <row r="35" spans="1:12" s="1680" customFormat="1" ht="20.100000000000001" customHeight="1" x14ac:dyDescent="0.25">
      <c r="A35" s="1693"/>
      <c r="B35" s="1692" t="s">
        <v>1532</v>
      </c>
      <c r="C35" s="1693" t="s">
        <v>2530</v>
      </c>
      <c r="D35" s="1695"/>
      <c r="E35" s="1716"/>
      <c r="F35" s="1716"/>
      <c r="G35" s="1721"/>
      <c r="H35" s="1722"/>
      <c r="I35" s="1688"/>
      <c r="J35" s="1688"/>
      <c r="L35" s="1697"/>
    </row>
    <row r="36" spans="1:12" s="1680" customFormat="1" ht="30.75" customHeight="1" x14ac:dyDescent="0.25">
      <c r="A36" s="1675" t="s">
        <v>65</v>
      </c>
      <c r="B36" s="344" t="s">
        <v>66</v>
      </c>
      <c r="C36" s="1723" t="s">
        <v>2531</v>
      </c>
      <c r="D36" s="1716">
        <f>E36+F36+G36+H36</f>
        <v>9645.4</v>
      </c>
      <c r="E36" s="1695">
        <v>0</v>
      </c>
      <c r="F36" s="1695">
        <v>3844</v>
      </c>
      <c r="G36" s="1695">
        <v>5801.4</v>
      </c>
      <c r="H36" s="1696">
        <v>0</v>
      </c>
      <c r="I36" s="1688" t="e">
        <f>C36-D36</f>
        <v>#VALUE!</v>
      </c>
      <c r="J36" s="1688" t="e">
        <f>#REF!-G36</f>
        <v>#REF!</v>
      </c>
      <c r="L36" s="1697"/>
    </row>
    <row r="37" spans="1:12" s="1680" customFormat="1" ht="43.5" customHeight="1" x14ac:dyDescent="0.25">
      <c r="A37" s="1693" t="s">
        <v>67</v>
      </c>
      <c r="B37" s="1692" t="s">
        <v>68</v>
      </c>
      <c r="C37" s="1693" t="s">
        <v>2532</v>
      </c>
      <c r="D37" s="1716"/>
      <c r="E37" s="1695"/>
      <c r="F37" s="1695"/>
      <c r="G37" s="1695"/>
      <c r="H37" s="1696"/>
      <c r="I37" s="1688"/>
      <c r="J37" s="1688"/>
      <c r="L37" s="1697"/>
    </row>
    <row r="38" spans="1:12" s="1680" customFormat="1" ht="39.75" customHeight="1" x14ac:dyDescent="0.25">
      <c r="A38" s="1693" t="s">
        <v>69</v>
      </c>
      <c r="B38" s="1692" t="s">
        <v>70</v>
      </c>
      <c r="C38" s="1693" t="s">
        <v>2533</v>
      </c>
      <c r="D38" s="1716"/>
      <c r="E38" s="1695"/>
      <c r="F38" s="1695"/>
      <c r="G38" s="1695"/>
      <c r="H38" s="1696"/>
      <c r="I38" s="1688"/>
      <c r="J38" s="1688"/>
      <c r="L38" s="1697"/>
    </row>
    <row r="39" spans="1:12" s="1680" customFormat="1" ht="42.75" customHeight="1" x14ac:dyDescent="0.25">
      <c r="A39" s="1693" t="s">
        <v>71</v>
      </c>
      <c r="B39" s="1692" t="s">
        <v>72</v>
      </c>
      <c r="C39" s="1693" t="s">
        <v>2534</v>
      </c>
      <c r="D39" s="1716"/>
      <c r="E39" s="1695"/>
      <c r="F39" s="1695"/>
      <c r="G39" s="1695"/>
      <c r="H39" s="1696"/>
      <c r="I39" s="1688"/>
      <c r="J39" s="1688"/>
      <c r="L39" s="1697"/>
    </row>
    <row r="40" spans="1:12" s="1680" customFormat="1" ht="39" customHeight="1" x14ac:dyDescent="0.25">
      <c r="A40" s="1693" t="s">
        <v>73</v>
      </c>
      <c r="B40" s="1692" t="s">
        <v>74</v>
      </c>
      <c r="C40" s="1693" t="s">
        <v>2535</v>
      </c>
      <c r="D40" s="1716"/>
      <c r="E40" s="1695"/>
      <c r="F40" s="1695"/>
      <c r="G40" s="1695"/>
      <c r="H40" s="1696"/>
      <c r="I40" s="1688"/>
      <c r="J40" s="1688"/>
      <c r="L40" s="1697"/>
    </row>
    <row r="41" spans="1:12" s="1680" customFormat="1" ht="18.75" customHeight="1" x14ac:dyDescent="0.25">
      <c r="A41" s="1693"/>
      <c r="B41" s="1692" t="s">
        <v>1532</v>
      </c>
      <c r="C41" s="1693" t="s">
        <v>2536</v>
      </c>
      <c r="D41" s="1716"/>
      <c r="E41" s="1695"/>
      <c r="F41" s="1695"/>
      <c r="G41" s="1695"/>
      <c r="H41" s="1696"/>
      <c r="I41" s="1688"/>
      <c r="J41" s="1688"/>
      <c r="L41" s="1697"/>
    </row>
    <row r="42" spans="1:12" s="1680" customFormat="1" ht="25.5" customHeight="1" x14ac:dyDescent="0.25">
      <c r="A42" s="1675" t="s">
        <v>75</v>
      </c>
      <c r="B42" s="1686" t="s">
        <v>76</v>
      </c>
      <c r="C42" s="1723" t="s">
        <v>2537</v>
      </c>
      <c r="D42" s="1716">
        <f>E42+F42+G42+H42</f>
        <v>43668.57</v>
      </c>
      <c r="E42" s="1695">
        <v>0</v>
      </c>
      <c r="F42" s="1695">
        <v>0</v>
      </c>
      <c r="G42" s="1695">
        <v>43668.57</v>
      </c>
      <c r="H42" s="1696">
        <v>0</v>
      </c>
      <c r="I42" s="1688" t="e">
        <f>C42-D42</f>
        <v>#VALUE!</v>
      </c>
      <c r="J42" s="1688" t="e">
        <f>#REF!-G42</f>
        <v>#REF!</v>
      </c>
      <c r="L42" s="1697"/>
    </row>
    <row r="43" spans="1:12" s="1680" customFormat="1" ht="20.100000000000001" customHeight="1" x14ac:dyDescent="0.25">
      <c r="A43" s="1693" t="s">
        <v>77</v>
      </c>
      <c r="B43" s="1692" t="s">
        <v>78</v>
      </c>
      <c r="C43" s="1693" t="s">
        <v>2538</v>
      </c>
      <c r="D43" s="1719"/>
      <c r="E43" s="1720"/>
      <c r="F43" s="1720"/>
      <c r="G43" s="707"/>
      <c r="H43" s="707"/>
      <c r="I43" s="1691"/>
      <c r="J43" s="1691"/>
      <c r="L43" s="1697"/>
    </row>
    <row r="44" spans="1:12" s="1680" customFormat="1" ht="20.100000000000001" customHeight="1" x14ac:dyDescent="0.25">
      <c r="A44" s="1693" t="s">
        <v>79</v>
      </c>
      <c r="B44" s="1692" t="s">
        <v>80</v>
      </c>
      <c r="C44" s="1693" t="s">
        <v>2539</v>
      </c>
      <c r="D44" s="1719"/>
      <c r="E44" s="1720"/>
      <c r="F44" s="1720"/>
      <c r="G44" s="707"/>
      <c r="H44" s="707"/>
      <c r="I44" s="1691"/>
      <c r="J44" s="1691"/>
      <c r="L44" s="1697"/>
    </row>
    <row r="45" spans="1:12" s="1680" customFormat="1" ht="20.100000000000001" customHeight="1" x14ac:dyDescent="0.3">
      <c r="A45" s="1693" t="s">
        <v>81</v>
      </c>
      <c r="B45" s="1724" t="s">
        <v>82</v>
      </c>
      <c r="C45" s="1693" t="s">
        <v>2540</v>
      </c>
      <c r="D45" s="1719"/>
      <c r="E45" s="1720"/>
      <c r="F45" s="1720"/>
      <c r="G45" s="707"/>
      <c r="H45" s="707"/>
      <c r="I45" s="1691"/>
      <c r="J45" s="1691"/>
      <c r="L45" s="1697"/>
    </row>
    <row r="46" spans="1:12" s="1680" customFormat="1" ht="20.100000000000001" customHeight="1" x14ac:dyDescent="0.3">
      <c r="A46" s="1693"/>
      <c r="B46" s="1724" t="s">
        <v>1532</v>
      </c>
      <c r="C46" s="1693" t="s">
        <v>2541</v>
      </c>
      <c r="D46" s="1719"/>
      <c r="E46" s="1720"/>
      <c r="F46" s="1720"/>
      <c r="G46" s="707"/>
      <c r="H46" s="707"/>
      <c r="I46" s="1691"/>
      <c r="J46" s="1691"/>
      <c r="L46" s="1697"/>
    </row>
    <row r="47" spans="1:12" ht="31.5" customHeight="1" x14ac:dyDescent="0.25">
      <c r="A47" s="1725" t="s">
        <v>83</v>
      </c>
      <c r="B47" s="1686" t="s">
        <v>84</v>
      </c>
      <c r="C47" s="1687" t="s">
        <v>2542</v>
      </c>
      <c r="D47" s="1695">
        <f t="shared" ref="D47:D52" si="2">E47+F47+G47+H47</f>
        <v>128511.64000000001</v>
      </c>
      <c r="E47" s="1695">
        <f>E48+E49+E50+E51+E52</f>
        <v>0</v>
      </c>
      <c r="F47" s="1695">
        <f>F48+F49+F50+F51+F52</f>
        <v>2553</v>
      </c>
      <c r="G47" s="1695">
        <f>G48+G49+G50+G51+G52</f>
        <v>117430.04000000001</v>
      </c>
      <c r="H47" s="1695">
        <f>H48+H49+H50+H51+H52</f>
        <v>8528.6</v>
      </c>
      <c r="I47" s="1688" t="e">
        <f t="shared" ref="I47:I52" si="3">C47-D47</f>
        <v>#VALUE!</v>
      </c>
      <c r="J47" s="1688" t="e">
        <f>#REF!-G47</f>
        <v>#REF!</v>
      </c>
      <c r="L47" s="1697"/>
    </row>
    <row r="48" spans="1:12" ht="38.25" customHeight="1" x14ac:dyDescent="0.25">
      <c r="A48" s="1726" t="s">
        <v>85</v>
      </c>
      <c r="B48" s="1727" t="s">
        <v>86</v>
      </c>
      <c r="C48" s="1693" t="s">
        <v>2543</v>
      </c>
      <c r="D48" s="1695">
        <f t="shared" si="2"/>
        <v>59923.56</v>
      </c>
      <c r="E48" s="1714">
        <v>0</v>
      </c>
      <c r="F48" s="1714">
        <v>0</v>
      </c>
      <c r="G48" s="1714">
        <v>51394.96</v>
      </c>
      <c r="H48" s="1728">
        <v>8528.6</v>
      </c>
      <c r="I48" s="1688" t="e">
        <f t="shared" si="3"/>
        <v>#VALUE!</v>
      </c>
      <c r="J48" s="1704" t="e">
        <f>#REF!-G48</f>
        <v>#REF!</v>
      </c>
    </row>
    <row r="49" spans="1:15" s="611" customFormat="1" ht="48.75" customHeight="1" x14ac:dyDescent="0.25">
      <c r="A49" s="1726" t="s">
        <v>87</v>
      </c>
      <c r="B49" s="1699" t="s">
        <v>88</v>
      </c>
      <c r="C49" s="1693" t="s">
        <v>2544</v>
      </c>
      <c r="D49" s="1695">
        <f t="shared" si="2"/>
        <v>46127.99</v>
      </c>
      <c r="E49" s="1729">
        <v>0</v>
      </c>
      <c r="F49" s="1729">
        <v>0</v>
      </c>
      <c r="G49" s="1729">
        <v>46127.99</v>
      </c>
      <c r="H49" s="1730">
        <v>0</v>
      </c>
      <c r="I49" s="1688" t="e">
        <f t="shared" si="3"/>
        <v>#VALUE!</v>
      </c>
      <c r="J49" s="1704" t="e">
        <f>#REF!-G49</f>
        <v>#REF!</v>
      </c>
      <c r="M49" s="1679"/>
      <c r="N49" s="1679"/>
      <c r="O49" s="1679"/>
    </row>
    <row r="50" spans="1:15" s="611" customFormat="1" ht="39.75" customHeight="1" x14ac:dyDescent="0.25">
      <c r="A50" s="1726" t="s">
        <v>89</v>
      </c>
      <c r="B50" s="1727" t="s">
        <v>90</v>
      </c>
      <c r="C50" s="1693" t="s">
        <v>2545</v>
      </c>
      <c r="D50" s="1695">
        <f t="shared" si="2"/>
        <v>821.44</v>
      </c>
      <c r="E50" s="1729">
        <v>0</v>
      </c>
      <c r="F50" s="1729">
        <v>0</v>
      </c>
      <c r="G50" s="1729">
        <v>821.44</v>
      </c>
      <c r="H50" s="1730">
        <v>0</v>
      </c>
      <c r="I50" s="1688" t="e">
        <f t="shared" si="3"/>
        <v>#VALUE!</v>
      </c>
      <c r="J50" s="1704" t="e">
        <f>#REF!-G50</f>
        <v>#REF!</v>
      </c>
      <c r="M50" s="1679"/>
      <c r="N50" s="1679"/>
      <c r="O50" s="1679"/>
    </row>
    <row r="51" spans="1:15" s="611" customFormat="1" ht="30.75" customHeight="1" x14ac:dyDescent="0.25">
      <c r="A51" s="1726" t="s">
        <v>91</v>
      </c>
      <c r="B51" s="1727" t="s">
        <v>92</v>
      </c>
      <c r="C51" s="1693" t="s">
        <v>2546</v>
      </c>
      <c r="D51" s="1695">
        <f t="shared" si="2"/>
        <v>21538.65</v>
      </c>
      <c r="E51" s="1729">
        <v>0</v>
      </c>
      <c r="F51" s="1729">
        <v>2553</v>
      </c>
      <c r="G51" s="1729">
        <v>18985.650000000001</v>
      </c>
      <c r="H51" s="1730">
        <v>0</v>
      </c>
      <c r="I51" s="1688" t="e">
        <f t="shared" si="3"/>
        <v>#VALUE!</v>
      </c>
      <c r="J51" s="1704" t="e">
        <f>#REF!-G51</f>
        <v>#REF!</v>
      </c>
      <c r="M51" s="1679"/>
      <c r="N51" s="1679"/>
      <c r="O51" s="1679"/>
    </row>
    <row r="52" spans="1:15" s="611" customFormat="1" ht="28.5" customHeight="1" x14ac:dyDescent="0.25">
      <c r="A52" s="1726" t="s">
        <v>93</v>
      </c>
      <c r="B52" s="1727" t="s">
        <v>94</v>
      </c>
      <c r="C52" s="1693" t="s">
        <v>2547</v>
      </c>
      <c r="D52" s="1695">
        <f t="shared" si="2"/>
        <v>100</v>
      </c>
      <c r="E52" s="1729">
        <v>0</v>
      </c>
      <c r="F52" s="1729">
        <v>0</v>
      </c>
      <c r="G52" s="1729">
        <v>100</v>
      </c>
      <c r="H52" s="1730">
        <v>0</v>
      </c>
      <c r="I52" s="1688" t="e">
        <f t="shared" si="3"/>
        <v>#VALUE!</v>
      </c>
      <c r="J52" s="1704" t="e">
        <f>#REF!-G52</f>
        <v>#REF!</v>
      </c>
      <c r="M52" s="1679"/>
      <c r="N52" s="1679"/>
      <c r="O52" s="1679"/>
    </row>
    <row r="53" spans="1:15" s="611" customFormat="1" ht="18.75" x14ac:dyDescent="0.25">
      <c r="A53" s="1726" t="s">
        <v>95</v>
      </c>
      <c r="B53" s="1712" t="s">
        <v>96</v>
      </c>
      <c r="C53" s="1693" t="s">
        <v>2548</v>
      </c>
      <c r="D53" s="1680"/>
      <c r="E53" s="1679"/>
      <c r="F53" s="1679"/>
      <c r="G53" s="1679"/>
      <c r="H53" s="1679"/>
      <c r="M53" s="1679"/>
      <c r="N53" s="1679"/>
      <c r="O53" s="1679"/>
    </row>
    <row r="54" spans="1:15" s="611" customFormat="1" ht="18.75" x14ac:dyDescent="0.25">
      <c r="A54" s="1726"/>
      <c r="B54" s="1712" t="s">
        <v>1532</v>
      </c>
      <c r="C54" s="1693" t="s">
        <v>2549</v>
      </c>
      <c r="D54" s="1680"/>
      <c r="E54" s="1679"/>
      <c r="F54" s="1679"/>
      <c r="G54" s="1679"/>
      <c r="H54" s="1679"/>
      <c r="M54" s="1679"/>
      <c r="N54" s="1679"/>
      <c r="O54" s="1679"/>
    </row>
    <row r="55" spans="1:15" ht="25.5" customHeight="1" x14ac:dyDescent="0.25">
      <c r="A55" s="1687" t="s">
        <v>97</v>
      </c>
      <c r="B55" s="1686" t="s">
        <v>98</v>
      </c>
      <c r="C55" s="1723" t="s">
        <v>2550</v>
      </c>
      <c r="D55" s="1716">
        <f>E55+F55+G55+H55</f>
        <v>85625.790000000008</v>
      </c>
      <c r="E55" s="1716">
        <f>E56+E60</f>
        <v>4086.5</v>
      </c>
      <c r="F55" s="1716">
        <f>F56+F57+F58+F59</f>
        <v>60069.8</v>
      </c>
      <c r="G55" s="1716">
        <f>G56+G58+G59</f>
        <v>4259.5700000000006</v>
      </c>
      <c r="H55" s="1717">
        <f>H56</f>
        <v>17209.919999999998</v>
      </c>
      <c r="I55" s="1688" t="e">
        <f t="shared" ref="I55:I60" si="4">C55-D55</f>
        <v>#VALUE!</v>
      </c>
      <c r="J55" s="1688" t="e">
        <f>#REF!-G55</f>
        <v>#REF!</v>
      </c>
      <c r="L55" s="1697"/>
    </row>
    <row r="56" spans="1:15" ht="50.25" customHeight="1" x14ac:dyDescent="0.25">
      <c r="A56" s="1698" t="s">
        <v>99</v>
      </c>
      <c r="B56" s="1699" t="s">
        <v>100</v>
      </c>
      <c r="C56" s="1700" t="s">
        <v>2551</v>
      </c>
      <c r="D56" s="1731">
        <f>E56+F56+G56+H56</f>
        <v>26672.989999999998</v>
      </c>
      <c r="E56" s="1729">
        <v>1231.5</v>
      </c>
      <c r="F56" s="1729">
        <v>4115.8</v>
      </c>
      <c r="G56" s="1729">
        <v>4115.7700000000004</v>
      </c>
      <c r="H56" s="1730">
        <v>17209.919999999998</v>
      </c>
      <c r="I56" s="1695" t="e">
        <f t="shared" si="4"/>
        <v>#VALUE!</v>
      </c>
      <c r="J56" s="1704" t="e">
        <f>#REF!-G56</f>
        <v>#REF!</v>
      </c>
    </row>
    <row r="57" spans="1:15" ht="29.25" customHeight="1" x14ac:dyDescent="0.25">
      <c r="A57" s="1698" t="s">
        <v>101</v>
      </c>
      <c r="B57" s="1727" t="s">
        <v>102</v>
      </c>
      <c r="C57" s="1700" t="s">
        <v>2552</v>
      </c>
      <c r="D57" s="1731">
        <f>E57+F57+G57+H57</f>
        <v>41725</v>
      </c>
      <c r="E57" s="1729">
        <v>0</v>
      </c>
      <c r="F57" s="1729">
        <v>41725</v>
      </c>
      <c r="G57" s="1729">
        <v>0</v>
      </c>
      <c r="H57" s="1730">
        <v>0</v>
      </c>
      <c r="I57" s="1695" t="e">
        <f t="shared" si="4"/>
        <v>#VALUE!</v>
      </c>
      <c r="J57" s="1704" t="e">
        <f>#REF!-G57</f>
        <v>#REF!</v>
      </c>
    </row>
    <row r="58" spans="1:15" ht="60" customHeight="1" x14ac:dyDescent="0.25">
      <c r="A58" s="1698" t="s">
        <v>103</v>
      </c>
      <c r="B58" s="1699" t="s">
        <v>104</v>
      </c>
      <c r="C58" s="1700" t="s">
        <v>2553</v>
      </c>
      <c r="D58" s="1731">
        <f>F58+G58</f>
        <v>294</v>
      </c>
      <c r="E58" s="1729">
        <v>0</v>
      </c>
      <c r="F58" s="1729">
        <v>291</v>
      </c>
      <c r="G58" s="1729">
        <v>3</v>
      </c>
      <c r="H58" s="1730">
        <v>0</v>
      </c>
      <c r="I58" s="1695">
        <f t="shared" si="4"/>
        <v>-139</v>
      </c>
      <c r="J58" s="1704" t="e">
        <f>#REF!-G58</f>
        <v>#REF!</v>
      </c>
    </row>
    <row r="59" spans="1:15" ht="27" customHeight="1" x14ac:dyDescent="0.25">
      <c r="A59" s="1698" t="s">
        <v>105</v>
      </c>
      <c r="B59" s="1727" t="s">
        <v>106</v>
      </c>
      <c r="C59" s="1700" t="s">
        <v>2554</v>
      </c>
      <c r="D59" s="1731">
        <f>F59+G59</f>
        <v>14078.8</v>
      </c>
      <c r="E59" s="1729">
        <v>0</v>
      </c>
      <c r="F59" s="1729">
        <v>13938</v>
      </c>
      <c r="G59" s="1729">
        <v>140.80000000000001</v>
      </c>
      <c r="H59" s="1730">
        <v>0</v>
      </c>
      <c r="I59" s="1695">
        <f t="shared" si="4"/>
        <v>-13922.8</v>
      </c>
      <c r="J59" s="1704" t="e">
        <f>#REF!-G59</f>
        <v>#REF!</v>
      </c>
    </row>
    <row r="60" spans="1:15" ht="45.75" customHeight="1" x14ac:dyDescent="0.25">
      <c r="A60" s="1698" t="s">
        <v>107</v>
      </c>
      <c r="B60" s="763" t="s">
        <v>2271</v>
      </c>
      <c r="C60" s="1700" t="s">
        <v>2555</v>
      </c>
      <c r="D60" s="1731">
        <f>E60</f>
        <v>2855</v>
      </c>
      <c r="E60" s="1729">
        <v>2855</v>
      </c>
      <c r="F60" s="1729">
        <v>0</v>
      </c>
      <c r="G60" s="1729">
        <v>0</v>
      </c>
      <c r="H60" s="1730">
        <v>0</v>
      </c>
      <c r="I60" s="1695" t="e">
        <f t="shared" si="4"/>
        <v>#VALUE!</v>
      </c>
      <c r="J60" s="1704" t="e">
        <f>#REF!-G60</f>
        <v>#REF!</v>
      </c>
    </row>
    <row r="61" spans="1:15" ht="45.75" customHeight="1" x14ac:dyDescent="0.25">
      <c r="A61" s="1698" t="s">
        <v>108</v>
      </c>
      <c r="B61" s="1727" t="s">
        <v>109</v>
      </c>
      <c r="C61" s="1700" t="s">
        <v>2556</v>
      </c>
      <c r="D61" s="1731"/>
      <c r="E61" s="1729"/>
      <c r="F61" s="1729"/>
      <c r="G61" s="1729"/>
      <c r="H61" s="1730"/>
      <c r="I61" s="1695"/>
      <c r="J61" s="1704"/>
    </row>
    <row r="62" spans="1:15" ht="21.75" customHeight="1" x14ac:dyDescent="0.25">
      <c r="A62" s="1698"/>
      <c r="B62" s="1727" t="s">
        <v>1532</v>
      </c>
      <c r="C62" s="1700" t="s">
        <v>2557</v>
      </c>
      <c r="D62" s="1731"/>
      <c r="E62" s="1729"/>
      <c r="F62" s="1729"/>
      <c r="G62" s="1729"/>
      <c r="H62" s="1730"/>
      <c r="I62" s="1695"/>
      <c r="J62" s="1704"/>
    </row>
    <row r="63" spans="1:15" s="1680" customFormat="1" ht="29.25" customHeight="1" x14ac:dyDescent="0.25">
      <c r="A63" s="1687" t="s">
        <v>110</v>
      </c>
      <c r="B63" s="1686" t="s">
        <v>111</v>
      </c>
      <c r="C63" s="1723" t="s">
        <v>2558</v>
      </c>
      <c r="D63" s="1716" t="e">
        <f>E63+F63+G63+H63</f>
        <v>#REF!</v>
      </c>
      <c r="E63" s="1716">
        <f>E64</f>
        <v>0</v>
      </c>
      <c r="F63" s="1716" t="e">
        <f>#REF!</f>
        <v>#REF!</v>
      </c>
      <c r="G63" s="1716" t="e">
        <f>G64+#REF!</f>
        <v>#REF!</v>
      </c>
      <c r="H63" s="1717" t="e">
        <f>#REF!</f>
        <v>#REF!</v>
      </c>
      <c r="I63" s="1688" t="e">
        <f>C63-D63</f>
        <v>#VALUE!</v>
      </c>
      <c r="J63" s="1688" t="e">
        <f>#REF!-G63</f>
        <v>#REF!</v>
      </c>
      <c r="L63" s="1697"/>
    </row>
    <row r="64" spans="1:15" s="1680" customFormat="1" ht="22.5" customHeight="1" x14ac:dyDescent="0.25">
      <c r="A64" s="1693" t="s">
        <v>112</v>
      </c>
      <c r="B64" s="1712" t="s">
        <v>113</v>
      </c>
      <c r="C64" s="1700" t="s">
        <v>2559</v>
      </c>
      <c r="D64" s="1731">
        <f>E64+F64+G64+H64</f>
        <v>101299.4</v>
      </c>
      <c r="E64" s="1729">
        <v>0</v>
      </c>
      <c r="F64" s="1729">
        <v>0</v>
      </c>
      <c r="G64" s="1729">
        <v>101299.4</v>
      </c>
      <c r="H64" s="1730">
        <v>0</v>
      </c>
      <c r="I64" s="1695">
        <f>C64-D64</f>
        <v>-101135.4</v>
      </c>
      <c r="J64" s="1704" t="e">
        <f>#REF!-G64</f>
        <v>#REF!</v>
      </c>
    </row>
    <row r="65" spans="1:12" s="1680" customFormat="1" ht="22.5" customHeight="1" x14ac:dyDescent="0.25">
      <c r="A65" s="1693" t="s">
        <v>114</v>
      </c>
      <c r="B65" s="1712" t="s">
        <v>115</v>
      </c>
      <c r="C65" s="1700" t="s">
        <v>2560</v>
      </c>
      <c r="D65" s="1731"/>
      <c r="E65" s="1729"/>
      <c r="F65" s="1729"/>
      <c r="G65" s="1729"/>
      <c r="H65" s="1730"/>
      <c r="I65" s="1695"/>
      <c r="J65" s="1704"/>
    </row>
    <row r="66" spans="1:12" s="1680" customFormat="1" ht="40.5" customHeight="1" x14ac:dyDescent="0.25">
      <c r="A66" s="1693" t="s">
        <v>116</v>
      </c>
      <c r="B66" s="1712" t="s">
        <v>117</v>
      </c>
      <c r="C66" s="1700" t="s">
        <v>2561</v>
      </c>
      <c r="D66" s="1731"/>
      <c r="E66" s="1729"/>
      <c r="F66" s="1729"/>
      <c r="G66" s="1729"/>
      <c r="H66" s="1730"/>
      <c r="I66" s="1695"/>
      <c r="J66" s="1704"/>
    </row>
    <row r="67" spans="1:12" s="1680" customFormat="1" ht="39.75" customHeight="1" x14ac:dyDescent="0.25">
      <c r="A67" s="1693" t="s">
        <v>118</v>
      </c>
      <c r="B67" s="1692" t="s">
        <v>119</v>
      </c>
      <c r="C67" s="1700" t="s">
        <v>2562</v>
      </c>
      <c r="D67" s="1731"/>
      <c r="E67" s="1729"/>
      <c r="F67" s="1729"/>
      <c r="G67" s="1729"/>
      <c r="H67" s="1730"/>
      <c r="I67" s="1695"/>
      <c r="J67" s="1704"/>
    </row>
    <row r="68" spans="1:12" s="1680" customFormat="1" ht="21.75" customHeight="1" x14ac:dyDescent="0.25">
      <c r="A68" s="1693" t="s">
        <v>120</v>
      </c>
      <c r="B68" s="1692" t="s">
        <v>35</v>
      </c>
      <c r="C68" s="1700" t="s">
        <v>2563</v>
      </c>
      <c r="D68" s="1731"/>
      <c r="E68" s="1729"/>
      <c r="F68" s="1729"/>
      <c r="G68" s="1729"/>
      <c r="H68" s="1730"/>
      <c r="I68" s="1695"/>
      <c r="J68" s="1704"/>
    </row>
    <row r="69" spans="1:12" s="1680" customFormat="1" ht="21.75" customHeight="1" x14ac:dyDescent="0.25">
      <c r="A69" s="1693"/>
      <c r="B69" s="1692" t="s">
        <v>1532</v>
      </c>
      <c r="C69" s="1700" t="s">
        <v>2564</v>
      </c>
      <c r="D69" s="1731"/>
      <c r="E69" s="1729"/>
      <c r="F69" s="1729"/>
      <c r="G69" s="1729"/>
      <c r="H69" s="1730"/>
      <c r="I69" s="1695"/>
      <c r="J69" s="1704"/>
    </row>
    <row r="70" spans="1:12" s="1680" customFormat="1" ht="23.25" customHeight="1" x14ac:dyDescent="0.25">
      <c r="A70" s="1675" t="s">
        <v>121</v>
      </c>
      <c r="B70" s="1686" t="s">
        <v>122</v>
      </c>
      <c r="C70" s="1723" t="s">
        <v>2565</v>
      </c>
      <c r="D70" s="1716" t="e">
        <f>E70+F70+G70+H70</f>
        <v>#REF!</v>
      </c>
      <c r="E70" s="1695" t="e">
        <f>E71+E72+E73+#REF!</f>
        <v>#REF!</v>
      </c>
      <c r="F70" s="1695" t="e">
        <f>F71+F72+F73+#REF!</f>
        <v>#REF!</v>
      </c>
      <c r="G70" s="1695" t="e">
        <f>G71+G72+G73+#REF!</f>
        <v>#REF!</v>
      </c>
      <c r="H70" s="1696" t="e">
        <f>H71+H72+H73+#REF!</f>
        <v>#REF!</v>
      </c>
      <c r="I70" s="1688" t="e">
        <f>C70-D70</f>
        <v>#VALUE!</v>
      </c>
      <c r="J70" s="1688" t="e">
        <f>#REF!-G70</f>
        <v>#REF!</v>
      </c>
    </row>
    <row r="71" spans="1:12" s="1680" customFormat="1" ht="24.75" customHeight="1" x14ac:dyDescent="0.25">
      <c r="A71" s="1698" t="s">
        <v>123</v>
      </c>
      <c r="B71" s="1727" t="s">
        <v>124</v>
      </c>
      <c r="C71" s="1700" t="s">
        <v>2566</v>
      </c>
      <c r="D71" s="1731">
        <f>E71+F71+G71+H71</f>
        <v>7537.2</v>
      </c>
      <c r="E71" s="1714">
        <v>0</v>
      </c>
      <c r="F71" s="1714">
        <v>0</v>
      </c>
      <c r="G71" s="1714">
        <v>7537.2</v>
      </c>
      <c r="H71" s="1728">
        <v>0</v>
      </c>
      <c r="I71" s="1688" t="e">
        <f>C71-D71</f>
        <v>#VALUE!</v>
      </c>
      <c r="J71" s="1704" t="e">
        <f>#REF!-G71</f>
        <v>#REF!</v>
      </c>
    </row>
    <row r="72" spans="1:12" s="1680" customFormat="1" ht="24" customHeight="1" x14ac:dyDescent="0.25">
      <c r="A72" s="1698" t="s">
        <v>125</v>
      </c>
      <c r="B72" s="1699" t="s">
        <v>126</v>
      </c>
      <c r="C72" s="1700" t="s">
        <v>2567</v>
      </c>
      <c r="D72" s="1731">
        <f>E72+F72+G72+H72</f>
        <v>4415.75</v>
      </c>
      <c r="E72" s="1714">
        <v>0</v>
      </c>
      <c r="F72" s="1714">
        <v>648.77</v>
      </c>
      <c r="G72" s="1714">
        <v>3766.98</v>
      </c>
      <c r="H72" s="1728">
        <v>0</v>
      </c>
      <c r="I72" s="1688" t="e">
        <f>C72-D72</f>
        <v>#VALUE!</v>
      </c>
      <c r="J72" s="1704" t="e">
        <f>#REF!-G72</f>
        <v>#REF!</v>
      </c>
    </row>
    <row r="73" spans="1:12" s="1680" customFormat="1" ht="25.5" customHeight="1" x14ac:dyDescent="0.25">
      <c r="A73" s="1698" t="s">
        <v>127</v>
      </c>
      <c r="B73" s="1727" t="s">
        <v>128</v>
      </c>
      <c r="C73" s="1700" t="s">
        <v>2568</v>
      </c>
      <c r="D73" s="1694">
        <v>0</v>
      </c>
      <c r="E73" s="1714">
        <v>0</v>
      </c>
      <c r="F73" s="1714">
        <v>0</v>
      </c>
      <c r="G73" s="1714">
        <v>0</v>
      </c>
      <c r="H73" s="1728">
        <v>0</v>
      </c>
      <c r="I73" s="1688" t="e">
        <f>C73-D73</f>
        <v>#VALUE!</v>
      </c>
      <c r="J73" s="1704" t="e">
        <f>#REF!-G73</f>
        <v>#REF!</v>
      </c>
    </row>
    <row r="74" spans="1:12" s="1680" customFormat="1" ht="21.75" customHeight="1" x14ac:dyDescent="0.25">
      <c r="A74" s="1698" t="s">
        <v>129</v>
      </c>
      <c r="B74" s="1699" t="s">
        <v>130</v>
      </c>
      <c r="C74" s="1700" t="s">
        <v>2569</v>
      </c>
      <c r="D74" s="1694"/>
      <c r="E74" s="1714"/>
      <c r="F74" s="1714"/>
      <c r="G74" s="1714"/>
      <c r="H74" s="1728"/>
      <c r="I74" s="1688"/>
      <c r="J74" s="1704"/>
    </row>
    <row r="75" spans="1:12" s="1680" customFormat="1" ht="21.75" customHeight="1" x14ac:dyDescent="0.25">
      <c r="A75" s="1698"/>
      <c r="B75" s="1699" t="s">
        <v>1532</v>
      </c>
      <c r="C75" s="1700" t="s">
        <v>2570</v>
      </c>
      <c r="D75" s="1707"/>
      <c r="E75" s="1714"/>
      <c r="F75" s="1714"/>
      <c r="G75" s="1714"/>
      <c r="H75" s="1728"/>
      <c r="I75" s="1688"/>
      <c r="J75" s="1704"/>
    </row>
    <row r="76" spans="1:12" s="1680" customFormat="1" ht="23.25" customHeight="1" x14ac:dyDescent="0.25">
      <c r="A76" s="1675" t="s">
        <v>131</v>
      </c>
      <c r="B76" s="1686" t="s">
        <v>132</v>
      </c>
      <c r="C76" s="1723" t="s">
        <v>2571</v>
      </c>
      <c r="D76" s="1732" t="e">
        <f t="shared" ref="D76:D82" si="5">E76+F76+G76+H76</f>
        <v>#REF!</v>
      </c>
      <c r="E76" s="1716" t="e">
        <f>E77+E78+E79+E80+#REF!</f>
        <v>#REF!</v>
      </c>
      <c r="F76" s="1716" t="e">
        <f>F77+F78+F79+F80+#REF!</f>
        <v>#REF!</v>
      </c>
      <c r="G76" s="1716" t="e">
        <f>G77+G78+G79+G80+#REF!</f>
        <v>#REF!</v>
      </c>
      <c r="H76" s="1716" t="e">
        <f>H77+H78+H79+H80+#REF!</f>
        <v>#REF!</v>
      </c>
      <c r="I76" s="1688" t="e">
        <f t="shared" ref="I76:I82" si="6">C76-D76</f>
        <v>#VALUE!</v>
      </c>
      <c r="J76" s="1688" t="e">
        <f>#REF!-G76</f>
        <v>#REF!</v>
      </c>
      <c r="L76" s="1697"/>
    </row>
    <row r="77" spans="1:12" s="1680" customFormat="1" ht="28.5" customHeight="1" x14ac:dyDescent="0.25">
      <c r="A77" s="1698" t="s">
        <v>133</v>
      </c>
      <c r="B77" s="1727" t="s">
        <v>134</v>
      </c>
      <c r="C77" s="1700" t="s">
        <v>2572</v>
      </c>
      <c r="D77" s="1732">
        <f t="shared" si="5"/>
        <v>779.15</v>
      </c>
      <c r="E77" s="1729">
        <v>0</v>
      </c>
      <c r="F77" s="1729">
        <v>0</v>
      </c>
      <c r="G77" s="1729">
        <v>779.15</v>
      </c>
      <c r="H77" s="1730">
        <v>0</v>
      </c>
      <c r="I77" s="1695" t="e">
        <f t="shared" si="6"/>
        <v>#VALUE!</v>
      </c>
      <c r="J77" s="1704" t="e">
        <f>#REF!-G77</f>
        <v>#REF!</v>
      </c>
    </row>
    <row r="78" spans="1:12" s="1680" customFormat="1" ht="39" customHeight="1" x14ac:dyDescent="0.25">
      <c r="A78" s="1698" t="s">
        <v>135</v>
      </c>
      <c r="B78" s="1727" t="s">
        <v>136</v>
      </c>
      <c r="C78" s="1700" t="s">
        <v>2573</v>
      </c>
      <c r="D78" s="1732">
        <f t="shared" si="5"/>
        <v>133821.4</v>
      </c>
      <c r="E78" s="1729">
        <v>0</v>
      </c>
      <c r="F78" s="1729">
        <v>0</v>
      </c>
      <c r="G78" s="1729">
        <v>133821.4</v>
      </c>
      <c r="H78" s="1730">
        <v>0</v>
      </c>
      <c r="I78" s="1695">
        <f t="shared" si="6"/>
        <v>-133617.4</v>
      </c>
      <c r="J78" s="1704" t="e">
        <f>#REF!-G78</f>
        <v>#REF!</v>
      </c>
    </row>
    <row r="79" spans="1:12" s="1680" customFormat="1" ht="23.25" customHeight="1" x14ac:dyDescent="0.25">
      <c r="A79" s="1698" t="s">
        <v>137</v>
      </c>
      <c r="B79" s="1727" t="s">
        <v>138</v>
      </c>
      <c r="C79" s="1700" t="s">
        <v>2574</v>
      </c>
      <c r="D79" s="1732">
        <f t="shared" si="5"/>
        <v>4519</v>
      </c>
      <c r="E79" s="1729">
        <v>0</v>
      </c>
      <c r="F79" s="1729">
        <v>3469</v>
      </c>
      <c r="G79" s="1729">
        <v>1050</v>
      </c>
      <c r="H79" s="1730">
        <v>0</v>
      </c>
      <c r="I79" s="1695" t="e">
        <f t="shared" si="6"/>
        <v>#VALUE!</v>
      </c>
      <c r="J79" s="1704" t="e">
        <f>#REF!-G79</f>
        <v>#REF!</v>
      </c>
    </row>
    <row r="80" spans="1:12" s="1680" customFormat="1" ht="23.1" customHeight="1" x14ac:dyDescent="0.25">
      <c r="A80" s="1698" t="s">
        <v>139</v>
      </c>
      <c r="B80" s="1699" t="s">
        <v>45</v>
      </c>
      <c r="C80" s="1700" t="s">
        <v>2575</v>
      </c>
      <c r="D80" s="1732">
        <f t="shared" si="5"/>
        <v>179795.4</v>
      </c>
      <c r="E80" s="1729">
        <v>0</v>
      </c>
      <c r="F80" s="1729">
        <v>0</v>
      </c>
      <c r="G80" s="1729">
        <v>179795.4</v>
      </c>
      <c r="H80" s="1730">
        <v>0</v>
      </c>
      <c r="I80" s="1695" t="e">
        <f t="shared" si="6"/>
        <v>#VALUE!</v>
      </c>
      <c r="J80" s="1704" t="e">
        <f>#REF!-G80</f>
        <v>#REF!</v>
      </c>
    </row>
    <row r="81" spans="1:12" s="1680" customFormat="1" ht="23.1" customHeight="1" x14ac:dyDescent="0.25">
      <c r="A81" s="1698"/>
      <c r="B81" s="1699" t="s">
        <v>1532</v>
      </c>
      <c r="C81" s="1700" t="s">
        <v>2576</v>
      </c>
      <c r="D81" s="1732"/>
      <c r="E81" s="1729"/>
      <c r="F81" s="1729"/>
      <c r="G81" s="1729"/>
      <c r="H81" s="1730"/>
      <c r="I81" s="1695"/>
      <c r="J81" s="1704"/>
    </row>
    <row r="82" spans="1:12" ht="43.5" customHeight="1" x14ac:dyDescent="0.25">
      <c r="A82" s="1687" t="s">
        <v>140</v>
      </c>
      <c r="B82" s="344" t="s">
        <v>141</v>
      </c>
      <c r="C82" s="1687" t="s">
        <v>2577</v>
      </c>
      <c r="D82" s="1695">
        <f t="shared" si="5"/>
        <v>64551.1</v>
      </c>
      <c r="E82" s="1733">
        <v>0</v>
      </c>
      <c r="F82" s="1733">
        <v>0</v>
      </c>
      <c r="G82" s="1721">
        <f>'[1]молодое поколение (3)'!$F$59</f>
        <v>64551.1</v>
      </c>
      <c r="H82" s="1734">
        <v>0</v>
      </c>
      <c r="I82" s="1688" t="e">
        <f t="shared" si="6"/>
        <v>#VALUE!</v>
      </c>
      <c r="J82" s="1688" t="e">
        <f>#REF!-G82</f>
        <v>#REF!</v>
      </c>
      <c r="L82" s="1697"/>
    </row>
    <row r="83" spans="1:12" ht="61.5" customHeight="1" x14ac:dyDescent="0.25">
      <c r="A83" s="1693" t="s">
        <v>142</v>
      </c>
      <c r="B83" s="1692" t="s">
        <v>143</v>
      </c>
      <c r="C83" s="1693" t="s">
        <v>2578</v>
      </c>
      <c r="D83" s="1695"/>
      <c r="E83" s="1733"/>
      <c r="F83" s="1733"/>
      <c r="G83" s="1721"/>
      <c r="H83" s="1734"/>
      <c r="I83" s="1688"/>
      <c r="J83" s="1688"/>
      <c r="L83" s="1697"/>
    </row>
    <row r="84" spans="1:12" ht="45.75" customHeight="1" x14ac:dyDescent="0.25">
      <c r="A84" s="1693" t="s">
        <v>144</v>
      </c>
      <c r="B84" s="1692" t="s">
        <v>2499</v>
      </c>
      <c r="C84" s="1693" t="s">
        <v>2579</v>
      </c>
      <c r="D84" s="1695"/>
      <c r="E84" s="1733"/>
      <c r="F84" s="1733"/>
      <c r="G84" s="1721"/>
      <c r="H84" s="1734"/>
      <c r="I84" s="1688"/>
      <c r="J84" s="1688"/>
      <c r="L84" s="1697"/>
    </row>
    <row r="85" spans="1:12" ht="20.100000000000001" customHeight="1" x14ac:dyDescent="0.25">
      <c r="A85" s="1693" t="s">
        <v>146</v>
      </c>
      <c r="B85" s="1692" t="s">
        <v>147</v>
      </c>
      <c r="C85" s="1693" t="s">
        <v>2580</v>
      </c>
      <c r="D85" s="1695"/>
      <c r="E85" s="1733"/>
      <c r="F85" s="1733"/>
      <c r="G85" s="1721"/>
      <c r="H85" s="1734"/>
      <c r="I85" s="1688"/>
      <c r="J85" s="1688"/>
      <c r="L85" s="1697"/>
    </row>
    <row r="86" spans="1:12" ht="20.100000000000001" customHeight="1" x14ac:dyDescent="0.25">
      <c r="A86" s="1693" t="s">
        <v>148</v>
      </c>
      <c r="B86" s="1692" t="s">
        <v>45</v>
      </c>
      <c r="C86" s="1693" t="s">
        <v>2581</v>
      </c>
      <c r="D86" s="1695"/>
      <c r="E86" s="1733"/>
      <c r="F86" s="1733"/>
      <c r="G86" s="1721"/>
      <c r="H86" s="1734"/>
      <c r="I86" s="1688"/>
      <c r="J86" s="1688"/>
      <c r="L86" s="1697"/>
    </row>
    <row r="87" spans="1:12" ht="20.100000000000001" customHeight="1" x14ac:dyDescent="0.25">
      <c r="A87" s="1693" t="s">
        <v>149</v>
      </c>
      <c r="B87" s="1692" t="s">
        <v>150</v>
      </c>
      <c r="C87" s="1693" t="s">
        <v>2582</v>
      </c>
      <c r="D87" s="1695"/>
      <c r="E87" s="1733"/>
      <c r="F87" s="1733"/>
      <c r="G87" s="1721"/>
      <c r="H87" s="1734"/>
      <c r="I87" s="1688"/>
      <c r="J87" s="1688"/>
      <c r="L87" s="1697"/>
    </row>
    <row r="88" spans="1:12" ht="20.100000000000001" customHeight="1" x14ac:dyDescent="0.25">
      <c r="A88" s="1693"/>
      <c r="B88" s="1692" t="s">
        <v>1532</v>
      </c>
      <c r="C88" s="1693" t="s">
        <v>2583</v>
      </c>
      <c r="D88" s="1695"/>
      <c r="E88" s="1733"/>
      <c r="F88" s="1733"/>
      <c r="G88" s="1721"/>
      <c r="H88" s="1734"/>
      <c r="I88" s="1688"/>
      <c r="J88" s="1688"/>
      <c r="L88" s="1697"/>
    </row>
    <row r="89" spans="1:12" ht="30" customHeight="1" x14ac:dyDescent="0.25">
      <c r="A89" s="1687" t="s">
        <v>151</v>
      </c>
      <c r="B89" s="1686" t="s">
        <v>152</v>
      </c>
      <c r="C89" s="1723" t="s">
        <v>2584</v>
      </c>
      <c r="D89" s="1731">
        <f>F89+G89</f>
        <v>814454.3</v>
      </c>
      <c r="E89" s="1729">
        <v>0</v>
      </c>
      <c r="F89" s="1729">
        <v>5622</v>
      </c>
      <c r="G89" s="1729">
        <v>808832.3</v>
      </c>
      <c r="H89" s="1730">
        <v>0</v>
      </c>
      <c r="I89" s="1695" t="e">
        <f>C89-D89</f>
        <v>#VALUE!</v>
      </c>
      <c r="J89" s="1704" t="e">
        <f>#REF!-G89</f>
        <v>#REF!</v>
      </c>
      <c r="L89" s="1697"/>
    </row>
    <row r="90" spans="1:12" ht="24.75" customHeight="1" x14ac:dyDescent="0.25">
      <c r="A90" s="1693" t="s">
        <v>153</v>
      </c>
      <c r="B90" s="1699" t="s">
        <v>154</v>
      </c>
      <c r="C90" s="1700" t="s">
        <v>2585</v>
      </c>
      <c r="D90" s="1731">
        <f>G90+H90</f>
        <v>105218.4</v>
      </c>
      <c r="E90" s="1729">
        <v>0</v>
      </c>
      <c r="F90" s="1729">
        <v>0</v>
      </c>
      <c r="G90" s="1729">
        <v>8705.2000000000007</v>
      </c>
      <c r="H90" s="1730">
        <v>96513.2</v>
      </c>
      <c r="I90" s="1695" t="e">
        <f>C90-D90</f>
        <v>#VALUE!</v>
      </c>
      <c r="J90" s="1704" t="e">
        <f>#REF!-G90</f>
        <v>#REF!</v>
      </c>
    </row>
    <row r="91" spans="1:12" ht="26.25" customHeight="1" x14ac:dyDescent="0.25">
      <c r="A91" s="1693" t="s">
        <v>155</v>
      </c>
      <c r="B91" s="1699" t="s">
        <v>156</v>
      </c>
      <c r="C91" s="1700" t="s">
        <v>2586</v>
      </c>
      <c r="D91" s="1731">
        <f>G91</f>
        <v>26423.13</v>
      </c>
      <c r="E91" s="1729">
        <v>0</v>
      </c>
      <c r="F91" s="1729">
        <v>0</v>
      </c>
      <c r="G91" s="1729">
        <v>26423.13</v>
      </c>
      <c r="H91" s="1730">
        <v>0</v>
      </c>
      <c r="I91" s="1695" t="e">
        <f>C91-D91</f>
        <v>#VALUE!</v>
      </c>
      <c r="J91" s="1704" t="e">
        <f>#REF!-G91</f>
        <v>#REF!</v>
      </c>
    </row>
    <row r="92" spans="1:12" ht="21.75" customHeight="1" x14ac:dyDescent="0.25">
      <c r="A92" s="1693"/>
      <c r="B92" s="1699" t="s">
        <v>1532</v>
      </c>
      <c r="C92" s="1700" t="s">
        <v>2587</v>
      </c>
      <c r="D92" s="1731"/>
      <c r="E92" s="1729"/>
      <c r="F92" s="1729"/>
      <c r="G92" s="1729"/>
      <c r="H92" s="1730"/>
      <c r="I92" s="1695"/>
      <c r="J92" s="1704"/>
    </row>
    <row r="93" spans="1:12" ht="22.5" customHeight="1" x14ac:dyDescent="0.25">
      <c r="A93" s="1676" t="s">
        <v>157</v>
      </c>
      <c r="B93" s="480" t="s">
        <v>158</v>
      </c>
      <c r="C93" s="1723" t="s">
        <v>2588</v>
      </c>
      <c r="D93" s="1716">
        <f>G93+H93</f>
        <v>253140.4</v>
      </c>
      <c r="E93" s="1716">
        <v>0</v>
      </c>
      <c r="F93" s="1716">
        <v>0</v>
      </c>
      <c r="G93" s="1716">
        <v>122954.4</v>
      </c>
      <c r="H93" s="1717">
        <v>130186</v>
      </c>
      <c r="I93" s="1688" t="e">
        <f>C93-D93</f>
        <v>#VALUE!</v>
      </c>
      <c r="J93" s="1688" t="e">
        <f>#REF!-G93</f>
        <v>#REF!</v>
      </c>
    </row>
    <row r="94" spans="1:12" ht="78.75" customHeight="1" x14ac:dyDescent="0.25">
      <c r="A94" s="1700" t="s">
        <v>159</v>
      </c>
      <c r="B94" s="1712" t="s">
        <v>160</v>
      </c>
      <c r="C94" s="1700" t="s">
        <v>2589</v>
      </c>
      <c r="D94" s="1695">
        <f>E94+F94+G94+H94</f>
        <v>11422.730000000001</v>
      </c>
      <c r="E94" s="1716">
        <v>0</v>
      </c>
      <c r="F94" s="1716">
        <v>0</v>
      </c>
      <c r="G94" s="1721">
        <f>'[1]доступная среда  (2)'!$F$103</f>
        <v>11352.730000000001</v>
      </c>
      <c r="H94" s="1734">
        <f>'[1]доступная среда  (2)'!$G$103</f>
        <v>70</v>
      </c>
      <c r="I94" s="1688" t="e">
        <f>C94-D94</f>
        <v>#VALUE!</v>
      </c>
      <c r="J94" s="1688" t="e">
        <f>#REF!-G94</f>
        <v>#REF!</v>
      </c>
      <c r="L94" s="1697"/>
    </row>
    <row r="95" spans="1:12" ht="58.5" customHeight="1" x14ac:dyDescent="0.25">
      <c r="A95" s="1700" t="s">
        <v>161</v>
      </c>
      <c r="B95" s="1692" t="s">
        <v>162</v>
      </c>
      <c r="C95" s="1700" t="s">
        <v>2590</v>
      </c>
      <c r="D95" s="1695"/>
      <c r="E95" s="1716"/>
      <c r="F95" s="1716"/>
      <c r="G95" s="1721"/>
      <c r="H95" s="1734"/>
      <c r="I95" s="1688"/>
      <c r="J95" s="1688"/>
      <c r="L95" s="1697"/>
    </row>
    <row r="96" spans="1:12" ht="24.75" customHeight="1" x14ac:dyDescent="0.25">
      <c r="A96" s="1700"/>
      <c r="B96" s="1692" t="s">
        <v>1532</v>
      </c>
      <c r="C96" s="1700" t="s">
        <v>2591</v>
      </c>
      <c r="D96" s="1695"/>
      <c r="E96" s="1716"/>
      <c r="F96" s="1716"/>
      <c r="G96" s="1721"/>
      <c r="H96" s="1734"/>
      <c r="I96" s="1688"/>
      <c r="J96" s="1688"/>
      <c r="L96" s="1697"/>
    </row>
    <row r="97" spans="1:12" ht="27" customHeight="1" x14ac:dyDescent="0.25">
      <c r="A97" s="1687" t="s">
        <v>163</v>
      </c>
      <c r="B97" s="1686" t="s">
        <v>164</v>
      </c>
      <c r="C97" s="1723" t="s">
        <v>2592</v>
      </c>
      <c r="D97" s="1731">
        <v>0</v>
      </c>
      <c r="E97" s="1729">
        <v>0</v>
      </c>
      <c r="F97" s="1729">
        <v>0</v>
      </c>
      <c r="G97" s="1729">
        <v>0</v>
      </c>
      <c r="H97" s="1730">
        <v>0</v>
      </c>
      <c r="I97" s="1695" t="e">
        <f>C97-D97</f>
        <v>#VALUE!</v>
      </c>
      <c r="J97" s="1704" t="e">
        <f>#REF!-G97</f>
        <v>#REF!</v>
      </c>
      <c r="L97" s="1697"/>
    </row>
    <row r="98" spans="1:12" ht="42.75" customHeight="1" x14ac:dyDescent="0.25">
      <c r="A98" s="1693" t="s">
        <v>165</v>
      </c>
      <c r="B98" s="1692" t="s">
        <v>166</v>
      </c>
      <c r="C98" s="1700" t="s">
        <v>2593</v>
      </c>
      <c r="D98" s="1731"/>
      <c r="E98" s="1729"/>
      <c r="F98" s="1729"/>
      <c r="G98" s="1729"/>
      <c r="H98" s="1730"/>
      <c r="I98" s="1695"/>
      <c r="J98" s="1704"/>
      <c r="L98" s="1697"/>
    </row>
    <row r="99" spans="1:12" ht="45" customHeight="1" x14ac:dyDescent="0.25">
      <c r="A99" s="1693" t="s">
        <v>167</v>
      </c>
      <c r="B99" s="1692" t="s">
        <v>168</v>
      </c>
      <c r="C99" s="1700" t="s">
        <v>2594</v>
      </c>
      <c r="D99" s="1731"/>
      <c r="E99" s="1729"/>
      <c r="F99" s="1729"/>
      <c r="G99" s="1729"/>
      <c r="H99" s="1730"/>
      <c r="I99" s="1695"/>
      <c r="J99" s="1704"/>
      <c r="L99" s="1697"/>
    </row>
    <row r="100" spans="1:12" ht="20.100000000000001" customHeight="1" x14ac:dyDescent="0.25">
      <c r="A100" s="1693" t="s">
        <v>169</v>
      </c>
      <c r="B100" s="1692" t="s">
        <v>170</v>
      </c>
      <c r="C100" s="1700" t="s">
        <v>2595</v>
      </c>
      <c r="D100" s="1731"/>
      <c r="E100" s="1729"/>
      <c r="F100" s="1729"/>
      <c r="G100" s="1729"/>
      <c r="H100" s="1730"/>
      <c r="I100" s="1695"/>
      <c r="J100" s="1704"/>
      <c r="L100" s="1697"/>
    </row>
    <row r="101" spans="1:12" ht="20.100000000000001" customHeight="1" x14ac:dyDescent="0.25">
      <c r="A101" s="1693"/>
      <c r="B101" s="1692" t="s">
        <v>1532</v>
      </c>
      <c r="C101" s="1700" t="s">
        <v>2596</v>
      </c>
      <c r="D101" s="1731"/>
      <c r="E101" s="1729"/>
      <c r="F101" s="1729"/>
      <c r="G101" s="1729"/>
      <c r="H101" s="1730"/>
      <c r="I101" s="1695"/>
      <c r="J101" s="1704"/>
      <c r="L101" s="1697"/>
    </row>
    <row r="102" spans="1:12" ht="37.5" customHeight="1" x14ac:dyDescent="0.25">
      <c r="A102" s="1687" t="s">
        <v>171</v>
      </c>
      <c r="B102" s="1686" t="s">
        <v>172</v>
      </c>
      <c r="C102" s="1723" t="s">
        <v>2597</v>
      </c>
      <c r="D102" s="1716">
        <f>E102+F102+G102+H102</f>
        <v>739013.2</v>
      </c>
      <c r="E102" s="1716">
        <v>0</v>
      </c>
      <c r="F102" s="1716">
        <v>14200</v>
      </c>
      <c r="G102" s="1716">
        <v>724813.2</v>
      </c>
      <c r="H102" s="1717">
        <v>0</v>
      </c>
      <c r="I102" s="1688" t="e">
        <f>C102-D102</f>
        <v>#VALUE!</v>
      </c>
      <c r="J102" s="1688" t="e">
        <f>#REF!-G102</f>
        <v>#REF!</v>
      </c>
      <c r="L102" s="1697"/>
    </row>
    <row r="103" spans="1:12" ht="28.5" customHeight="1" x14ac:dyDescent="0.25">
      <c r="A103" s="1693" t="s">
        <v>173</v>
      </c>
      <c r="B103" s="1712" t="s">
        <v>174</v>
      </c>
      <c r="C103" s="1700" t="s">
        <v>2598</v>
      </c>
      <c r="D103" s="1731">
        <v>0</v>
      </c>
      <c r="E103" s="1729">
        <v>0</v>
      </c>
      <c r="F103" s="1729">
        <v>0</v>
      </c>
      <c r="G103" s="1729">
        <v>0</v>
      </c>
      <c r="H103" s="1730">
        <v>0</v>
      </c>
      <c r="I103" s="1695" t="e">
        <f>C103-D103</f>
        <v>#VALUE!</v>
      </c>
      <c r="J103" s="1704" t="e">
        <f>#REF!-G103</f>
        <v>#REF!</v>
      </c>
    </row>
    <row r="104" spans="1:12" ht="26.25" customHeight="1" x14ac:dyDescent="0.25">
      <c r="A104" s="1693" t="s">
        <v>175</v>
      </c>
      <c r="B104" s="1712" t="s">
        <v>176</v>
      </c>
      <c r="C104" s="1700" t="s">
        <v>2599</v>
      </c>
      <c r="D104" s="1731">
        <v>0</v>
      </c>
      <c r="E104" s="1729">
        <v>0</v>
      </c>
      <c r="F104" s="1729">
        <v>0</v>
      </c>
      <c r="G104" s="1729">
        <v>0</v>
      </c>
      <c r="H104" s="1730">
        <v>0</v>
      </c>
      <c r="I104" s="1695" t="e">
        <f>C104-D104</f>
        <v>#VALUE!</v>
      </c>
      <c r="J104" s="1704" t="e">
        <f>#REF!-G104</f>
        <v>#REF!</v>
      </c>
    </row>
    <row r="105" spans="1:12" ht="41.25" customHeight="1" x14ac:dyDescent="0.25">
      <c r="A105" s="1693" t="s">
        <v>177</v>
      </c>
      <c r="B105" s="1712" t="s">
        <v>178</v>
      </c>
      <c r="C105" s="1700" t="s">
        <v>2600</v>
      </c>
      <c r="D105" s="1716">
        <f>F105+G105+H105</f>
        <v>946095.83</v>
      </c>
      <c r="E105" s="1716">
        <v>0</v>
      </c>
      <c r="F105" s="1716">
        <f>F89</f>
        <v>5622</v>
      </c>
      <c r="G105" s="1716">
        <f>G89+G90+G91</f>
        <v>843960.63</v>
      </c>
      <c r="H105" s="1717">
        <f>H90</f>
        <v>96513.2</v>
      </c>
      <c r="I105" s="1688" t="e">
        <f>C105-D105</f>
        <v>#VALUE!</v>
      </c>
      <c r="J105" s="1688" t="e">
        <f>#REF!-G105</f>
        <v>#REF!</v>
      </c>
    </row>
    <row r="106" spans="1:12" ht="22.5" customHeight="1" x14ac:dyDescent="0.25">
      <c r="A106" s="1693"/>
      <c r="B106" s="1712" t="s">
        <v>1532</v>
      </c>
      <c r="C106" s="1700" t="s">
        <v>2601</v>
      </c>
      <c r="D106" s="1716"/>
      <c r="E106" s="1716"/>
      <c r="F106" s="1716"/>
      <c r="G106" s="1716"/>
      <c r="H106" s="1717"/>
      <c r="I106" s="1688"/>
      <c r="J106" s="1688"/>
    </row>
    <row r="107" spans="1:12" ht="27.75" customHeight="1" x14ac:dyDescent="0.25">
      <c r="A107" s="1687" t="s">
        <v>179</v>
      </c>
      <c r="B107" s="344" t="s">
        <v>180</v>
      </c>
      <c r="C107" s="1723" t="s">
        <v>2608</v>
      </c>
      <c r="D107" s="1731"/>
      <c r="E107" s="1729"/>
      <c r="F107" s="1729"/>
      <c r="G107" s="1729"/>
      <c r="H107" s="1730"/>
      <c r="I107" s="1695"/>
      <c r="J107" s="1704"/>
      <c r="L107" s="1697"/>
    </row>
    <row r="108" spans="1:12" ht="29.25" customHeight="1" x14ac:dyDescent="0.25">
      <c r="A108" s="1693" t="s">
        <v>181</v>
      </c>
      <c r="B108" s="1692" t="s">
        <v>182</v>
      </c>
      <c r="C108" s="1700" t="s">
        <v>2602</v>
      </c>
      <c r="D108" s="1731"/>
      <c r="E108" s="1729"/>
      <c r="F108" s="1729"/>
      <c r="G108" s="1729"/>
      <c r="H108" s="1730"/>
      <c r="I108" s="1695"/>
      <c r="J108" s="1704"/>
      <c r="L108" s="1697"/>
    </row>
    <row r="109" spans="1:12" ht="42.75" customHeight="1" x14ac:dyDescent="0.25">
      <c r="A109" s="1693" t="s">
        <v>2500</v>
      </c>
      <c r="B109" s="1692" t="s">
        <v>184</v>
      </c>
      <c r="C109" s="1700" t="s">
        <v>2603</v>
      </c>
      <c r="D109" s="1731"/>
      <c r="E109" s="1729"/>
      <c r="F109" s="1729"/>
      <c r="G109" s="1729"/>
      <c r="H109" s="1730"/>
      <c r="I109" s="1695"/>
      <c r="J109" s="1704"/>
      <c r="L109" s="1697"/>
    </row>
    <row r="110" spans="1:12" ht="21" customHeight="1" x14ac:dyDescent="0.25">
      <c r="A110" s="1693"/>
      <c r="B110" s="2538" t="s">
        <v>2604</v>
      </c>
      <c r="C110" s="1700" t="s">
        <v>2606</v>
      </c>
      <c r="D110" s="1731"/>
      <c r="E110" s="1729"/>
      <c r="F110" s="1729"/>
      <c r="G110" s="1729"/>
      <c r="H110" s="1730"/>
      <c r="I110" s="1695"/>
      <c r="J110" s="1704"/>
      <c r="L110" s="1697"/>
    </row>
    <row r="111" spans="1:12" ht="23.25" customHeight="1" x14ac:dyDescent="0.25">
      <c r="A111" s="1693"/>
      <c r="B111" s="2538" t="s">
        <v>1532</v>
      </c>
      <c r="C111" s="1700" t="s">
        <v>2607</v>
      </c>
      <c r="D111" s="1731"/>
      <c r="E111" s="1729"/>
      <c r="F111" s="1729"/>
      <c r="G111" s="1729"/>
      <c r="H111" s="1730"/>
      <c r="I111" s="1695"/>
      <c r="J111" s="1704"/>
      <c r="L111" s="1697"/>
    </row>
    <row r="112" spans="1:12" ht="23.25" customHeight="1" x14ac:dyDescent="0.25">
      <c r="A112" s="1687" t="s">
        <v>185</v>
      </c>
      <c r="B112" s="344" t="s">
        <v>186</v>
      </c>
      <c r="C112" s="1723" t="s">
        <v>2611</v>
      </c>
      <c r="D112" s="1731"/>
      <c r="E112" s="1729"/>
      <c r="F112" s="1729"/>
      <c r="G112" s="1729"/>
      <c r="H112" s="1730"/>
      <c r="I112" s="1695"/>
      <c r="J112" s="1704"/>
      <c r="L112" s="1697"/>
    </row>
    <row r="113" spans="1:14" ht="42" customHeight="1" x14ac:dyDescent="0.25">
      <c r="A113" s="1693" t="s">
        <v>187</v>
      </c>
      <c r="B113" s="1692" t="s">
        <v>188</v>
      </c>
      <c r="C113" s="1116" t="s">
        <v>2609</v>
      </c>
      <c r="D113" s="1731"/>
      <c r="E113" s="1729"/>
      <c r="F113" s="1729"/>
      <c r="G113" s="1729"/>
      <c r="H113" s="1730"/>
      <c r="I113" s="1695"/>
      <c r="J113" s="1704"/>
      <c r="L113" s="1697"/>
    </row>
    <row r="114" spans="1:14" ht="21.75" customHeight="1" x14ac:dyDescent="0.25">
      <c r="A114" s="1693"/>
      <c r="B114" s="1692" t="s">
        <v>1532</v>
      </c>
      <c r="C114" s="1116" t="s">
        <v>2610</v>
      </c>
      <c r="D114" s="2540"/>
      <c r="E114" s="2541"/>
      <c r="F114" s="2541"/>
      <c r="G114" s="2541"/>
      <c r="H114" s="2541"/>
      <c r="I114" s="2542"/>
      <c r="J114" s="2543"/>
      <c r="L114" s="1697"/>
    </row>
    <row r="115" spans="1:14" ht="39.75" customHeight="1" x14ac:dyDescent="0.25">
      <c r="A115" s="2544"/>
      <c r="B115" s="2539" t="s">
        <v>2605</v>
      </c>
      <c r="C115" s="2548">
        <v>308</v>
      </c>
    </row>
    <row r="116" spans="1:14" x14ac:dyDescent="0.25">
      <c r="N116" s="1735"/>
    </row>
    <row r="118" spans="1:14" x14ac:dyDescent="0.25">
      <c r="N118" s="1735"/>
    </row>
    <row r="120" spans="1:14" x14ac:dyDescent="0.25">
      <c r="C120" s="2545"/>
    </row>
    <row r="121" spans="1:14" x14ac:dyDescent="0.25">
      <c r="C121" s="2546"/>
    </row>
    <row r="122" spans="1:14" x14ac:dyDescent="0.25">
      <c r="B122" s="1679"/>
      <c r="C122" s="2546"/>
    </row>
    <row r="123" spans="1:14" x14ac:dyDescent="0.25">
      <c r="B123" s="1679"/>
      <c r="C123" s="2547"/>
    </row>
    <row r="124" spans="1:14" x14ac:dyDescent="0.25">
      <c r="C124" s="2545"/>
    </row>
  </sheetData>
  <mergeCells count="4">
    <mergeCell ref="A2:C2"/>
    <mergeCell ref="A3:J3"/>
    <mergeCell ref="D4:H4"/>
    <mergeCell ref="I4:J4"/>
  </mergeCells>
  <printOptions horizontalCentered="1"/>
  <pageMargins left="0.78740157480314965" right="0.39370078740157483" top="0.78740157480314965" bottom="0.78740157480314965" header="0.51181102362204722" footer="0.39370078740157483"/>
  <pageSetup paperSize="9" scale="62"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50"/>
  <sheetViews>
    <sheetView zoomScale="62" zoomScaleNormal="62" workbookViewId="0">
      <selection activeCell="A5" sqref="A5:XFD5"/>
    </sheetView>
  </sheetViews>
  <sheetFormatPr defaultRowHeight="12.75" x14ac:dyDescent="0.2"/>
  <cols>
    <col min="1" max="1" width="5.7109375" style="1108" customWidth="1"/>
    <col min="2" max="2" width="77.7109375" style="1108" customWidth="1"/>
    <col min="3" max="3" width="11.7109375" style="1108" customWidth="1"/>
    <col min="4" max="6" width="15.7109375" style="1108" customWidth="1"/>
    <col min="7" max="7" width="73.7109375" style="1130" customWidth="1"/>
    <col min="8" max="255" width="9.140625" style="1108"/>
    <col min="256" max="256" width="5.7109375" style="1108" customWidth="1"/>
    <col min="257" max="257" width="37.7109375" style="1108" customWidth="1"/>
    <col min="258" max="258" width="11.7109375" style="1108" customWidth="1"/>
    <col min="259" max="261" width="15.7109375" style="1108" customWidth="1"/>
    <col min="262" max="262" width="30.7109375" style="1108" customWidth="1"/>
    <col min="263" max="263" width="22" style="1108" customWidth="1"/>
    <col min="264" max="511" width="9.140625" style="1108"/>
    <col min="512" max="512" width="5.7109375" style="1108" customWidth="1"/>
    <col min="513" max="513" width="37.7109375" style="1108" customWidth="1"/>
    <col min="514" max="514" width="11.7109375" style="1108" customWidth="1"/>
    <col min="515" max="517" width="15.7109375" style="1108" customWidth="1"/>
    <col min="518" max="518" width="30.7109375" style="1108" customWidth="1"/>
    <col min="519" max="519" width="22" style="1108" customWidth="1"/>
    <col min="520" max="767" width="9.140625" style="1108"/>
    <col min="768" max="768" width="5.7109375" style="1108" customWidth="1"/>
    <col min="769" max="769" width="37.7109375" style="1108" customWidth="1"/>
    <col min="770" max="770" width="11.7109375" style="1108" customWidth="1"/>
    <col min="771" max="773" width="15.7109375" style="1108" customWidth="1"/>
    <col min="774" max="774" width="30.7109375" style="1108" customWidth="1"/>
    <col min="775" max="775" width="22" style="1108" customWidth="1"/>
    <col min="776" max="1023" width="9.140625" style="1108"/>
    <col min="1024" max="1024" width="5.7109375" style="1108" customWidth="1"/>
    <col min="1025" max="1025" width="37.7109375" style="1108" customWidth="1"/>
    <col min="1026" max="1026" width="11.7109375" style="1108" customWidth="1"/>
    <col min="1027" max="1029" width="15.7109375" style="1108" customWidth="1"/>
    <col min="1030" max="1030" width="30.7109375" style="1108" customWidth="1"/>
    <col min="1031" max="1031" width="22" style="1108" customWidth="1"/>
    <col min="1032" max="1279" width="9.140625" style="1108"/>
    <col min="1280" max="1280" width="5.7109375" style="1108" customWidth="1"/>
    <col min="1281" max="1281" width="37.7109375" style="1108" customWidth="1"/>
    <col min="1282" max="1282" width="11.7109375" style="1108" customWidth="1"/>
    <col min="1283" max="1285" width="15.7109375" style="1108" customWidth="1"/>
    <col min="1286" max="1286" width="30.7109375" style="1108" customWidth="1"/>
    <col min="1287" max="1287" width="22" style="1108" customWidth="1"/>
    <col min="1288" max="1535" width="9.140625" style="1108"/>
    <col min="1536" max="1536" width="5.7109375" style="1108" customWidth="1"/>
    <col min="1537" max="1537" width="37.7109375" style="1108" customWidth="1"/>
    <col min="1538" max="1538" width="11.7109375" style="1108" customWidth="1"/>
    <col min="1539" max="1541" width="15.7109375" style="1108" customWidth="1"/>
    <col min="1542" max="1542" width="30.7109375" style="1108" customWidth="1"/>
    <col min="1543" max="1543" width="22" style="1108" customWidth="1"/>
    <col min="1544" max="1791" width="9.140625" style="1108"/>
    <col min="1792" max="1792" width="5.7109375" style="1108" customWidth="1"/>
    <col min="1793" max="1793" width="37.7109375" style="1108" customWidth="1"/>
    <col min="1794" max="1794" width="11.7109375" style="1108" customWidth="1"/>
    <col min="1795" max="1797" width="15.7109375" style="1108" customWidth="1"/>
    <col min="1798" max="1798" width="30.7109375" style="1108" customWidth="1"/>
    <col min="1799" max="1799" width="22" style="1108" customWidth="1"/>
    <col min="1800" max="2047" width="9.140625" style="1108"/>
    <col min="2048" max="2048" width="5.7109375" style="1108" customWidth="1"/>
    <col min="2049" max="2049" width="37.7109375" style="1108" customWidth="1"/>
    <col min="2050" max="2050" width="11.7109375" style="1108" customWidth="1"/>
    <col min="2051" max="2053" width="15.7109375" style="1108" customWidth="1"/>
    <col min="2054" max="2054" width="30.7109375" style="1108" customWidth="1"/>
    <col min="2055" max="2055" width="22" style="1108" customWidth="1"/>
    <col min="2056" max="2303" width="9.140625" style="1108"/>
    <col min="2304" max="2304" width="5.7109375" style="1108" customWidth="1"/>
    <col min="2305" max="2305" width="37.7109375" style="1108" customWidth="1"/>
    <col min="2306" max="2306" width="11.7109375" style="1108" customWidth="1"/>
    <col min="2307" max="2309" width="15.7109375" style="1108" customWidth="1"/>
    <col min="2310" max="2310" width="30.7109375" style="1108" customWidth="1"/>
    <col min="2311" max="2311" width="22" style="1108" customWidth="1"/>
    <col min="2312" max="2559" width="9.140625" style="1108"/>
    <col min="2560" max="2560" width="5.7109375" style="1108" customWidth="1"/>
    <col min="2561" max="2561" width="37.7109375" style="1108" customWidth="1"/>
    <col min="2562" max="2562" width="11.7109375" style="1108" customWidth="1"/>
    <col min="2563" max="2565" width="15.7109375" style="1108" customWidth="1"/>
    <col min="2566" max="2566" width="30.7109375" style="1108" customWidth="1"/>
    <col min="2567" max="2567" width="22" style="1108" customWidth="1"/>
    <col min="2568" max="2815" width="9.140625" style="1108"/>
    <col min="2816" max="2816" width="5.7109375" style="1108" customWidth="1"/>
    <col min="2817" max="2817" width="37.7109375" style="1108" customWidth="1"/>
    <col min="2818" max="2818" width="11.7109375" style="1108" customWidth="1"/>
    <col min="2819" max="2821" width="15.7109375" style="1108" customWidth="1"/>
    <col min="2822" max="2822" width="30.7109375" style="1108" customWidth="1"/>
    <col min="2823" max="2823" width="22" style="1108" customWidth="1"/>
    <col min="2824" max="3071" width="9.140625" style="1108"/>
    <col min="3072" max="3072" width="5.7109375" style="1108" customWidth="1"/>
    <col min="3073" max="3073" width="37.7109375" style="1108" customWidth="1"/>
    <col min="3074" max="3074" width="11.7109375" style="1108" customWidth="1"/>
    <col min="3075" max="3077" width="15.7109375" style="1108" customWidth="1"/>
    <col min="3078" max="3078" width="30.7109375" style="1108" customWidth="1"/>
    <col min="3079" max="3079" width="22" style="1108" customWidth="1"/>
    <col min="3080" max="3327" width="9.140625" style="1108"/>
    <col min="3328" max="3328" width="5.7109375" style="1108" customWidth="1"/>
    <col min="3329" max="3329" width="37.7109375" style="1108" customWidth="1"/>
    <col min="3330" max="3330" width="11.7109375" style="1108" customWidth="1"/>
    <col min="3331" max="3333" width="15.7109375" style="1108" customWidth="1"/>
    <col min="3334" max="3334" width="30.7109375" style="1108" customWidth="1"/>
    <col min="3335" max="3335" width="22" style="1108" customWidth="1"/>
    <col min="3336" max="3583" width="9.140625" style="1108"/>
    <col min="3584" max="3584" width="5.7109375" style="1108" customWidth="1"/>
    <col min="3585" max="3585" width="37.7109375" style="1108" customWidth="1"/>
    <col min="3586" max="3586" width="11.7109375" style="1108" customWidth="1"/>
    <col min="3587" max="3589" width="15.7109375" style="1108" customWidth="1"/>
    <col min="3590" max="3590" width="30.7109375" style="1108" customWidth="1"/>
    <col min="3591" max="3591" width="22" style="1108" customWidth="1"/>
    <col min="3592" max="3839" width="9.140625" style="1108"/>
    <col min="3840" max="3840" width="5.7109375" style="1108" customWidth="1"/>
    <col min="3841" max="3841" width="37.7109375" style="1108" customWidth="1"/>
    <col min="3842" max="3842" width="11.7109375" style="1108" customWidth="1"/>
    <col min="3843" max="3845" width="15.7109375" style="1108" customWidth="1"/>
    <col min="3846" max="3846" width="30.7109375" style="1108" customWidth="1"/>
    <col min="3847" max="3847" width="22" style="1108" customWidth="1"/>
    <col min="3848" max="4095" width="9.140625" style="1108"/>
    <col min="4096" max="4096" width="5.7109375" style="1108" customWidth="1"/>
    <col min="4097" max="4097" width="37.7109375" style="1108" customWidth="1"/>
    <col min="4098" max="4098" width="11.7109375" style="1108" customWidth="1"/>
    <col min="4099" max="4101" width="15.7109375" style="1108" customWidth="1"/>
    <col min="4102" max="4102" width="30.7109375" style="1108" customWidth="1"/>
    <col min="4103" max="4103" width="22" style="1108" customWidth="1"/>
    <col min="4104" max="4351" width="9.140625" style="1108"/>
    <col min="4352" max="4352" width="5.7109375" style="1108" customWidth="1"/>
    <col min="4353" max="4353" width="37.7109375" style="1108" customWidth="1"/>
    <col min="4354" max="4354" width="11.7109375" style="1108" customWidth="1"/>
    <col min="4355" max="4357" width="15.7109375" style="1108" customWidth="1"/>
    <col min="4358" max="4358" width="30.7109375" style="1108" customWidth="1"/>
    <col min="4359" max="4359" width="22" style="1108" customWidth="1"/>
    <col min="4360" max="4607" width="9.140625" style="1108"/>
    <col min="4608" max="4608" width="5.7109375" style="1108" customWidth="1"/>
    <col min="4609" max="4609" width="37.7109375" style="1108" customWidth="1"/>
    <col min="4610" max="4610" width="11.7109375" style="1108" customWidth="1"/>
    <col min="4611" max="4613" width="15.7109375" style="1108" customWidth="1"/>
    <col min="4614" max="4614" width="30.7109375" style="1108" customWidth="1"/>
    <col min="4615" max="4615" width="22" style="1108" customWidth="1"/>
    <col min="4616" max="4863" width="9.140625" style="1108"/>
    <col min="4864" max="4864" width="5.7109375" style="1108" customWidth="1"/>
    <col min="4865" max="4865" width="37.7109375" style="1108" customWidth="1"/>
    <col min="4866" max="4866" width="11.7109375" style="1108" customWidth="1"/>
    <col min="4867" max="4869" width="15.7109375" style="1108" customWidth="1"/>
    <col min="4870" max="4870" width="30.7109375" style="1108" customWidth="1"/>
    <col min="4871" max="4871" width="22" style="1108" customWidth="1"/>
    <col min="4872" max="5119" width="9.140625" style="1108"/>
    <col min="5120" max="5120" width="5.7109375" style="1108" customWidth="1"/>
    <col min="5121" max="5121" width="37.7109375" style="1108" customWidth="1"/>
    <col min="5122" max="5122" width="11.7109375" style="1108" customWidth="1"/>
    <col min="5123" max="5125" width="15.7109375" style="1108" customWidth="1"/>
    <col min="5126" max="5126" width="30.7109375" style="1108" customWidth="1"/>
    <col min="5127" max="5127" width="22" style="1108" customWidth="1"/>
    <col min="5128" max="5375" width="9.140625" style="1108"/>
    <col min="5376" max="5376" width="5.7109375" style="1108" customWidth="1"/>
    <col min="5377" max="5377" width="37.7109375" style="1108" customWidth="1"/>
    <col min="5378" max="5378" width="11.7109375" style="1108" customWidth="1"/>
    <col min="5379" max="5381" width="15.7109375" style="1108" customWidth="1"/>
    <col min="5382" max="5382" width="30.7109375" style="1108" customWidth="1"/>
    <col min="5383" max="5383" width="22" style="1108" customWidth="1"/>
    <col min="5384" max="5631" width="9.140625" style="1108"/>
    <col min="5632" max="5632" width="5.7109375" style="1108" customWidth="1"/>
    <col min="5633" max="5633" width="37.7109375" style="1108" customWidth="1"/>
    <col min="5634" max="5634" width="11.7109375" style="1108" customWidth="1"/>
    <col min="5635" max="5637" width="15.7109375" style="1108" customWidth="1"/>
    <col min="5638" max="5638" width="30.7109375" style="1108" customWidth="1"/>
    <col min="5639" max="5639" width="22" style="1108" customWidth="1"/>
    <col min="5640" max="5887" width="9.140625" style="1108"/>
    <col min="5888" max="5888" width="5.7109375" style="1108" customWidth="1"/>
    <col min="5889" max="5889" width="37.7109375" style="1108" customWidth="1"/>
    <col min="5890" max="5890" width="11.7109375" style="1108" customWidth="1"/>
    <col min="5891" max="5893" width="15.7109375" style="1108" customWidth="1"/>
    <col min="5894" max="5894" width="30.7109375" style="1108" customWidth="1"/>
    <col min="5895" max="5895" width="22" style="1108" customWidth="1"/>
    <col min="5896" max="6143" width="9.140625" style="1108"/>
    <col min="6144" max="6144" width="5.7109375" style="1108" customWidth="1"/>
    <col min="6145" max="6145" width="37.7109375" style="1108" customWidth="1"/>
    <col min="6146" max="6146" width="11.7109375" style="1108" customWidth="1"/>
    <col min="6147" max="6149" width="15.7109375" style="1108" customWidth="1"/>
    <col min="6150" max="6150" width="30.7109375" style="1108" customWidth="1"/>
    <col min="6151" max="6151" width="22" style="1108" customWidth="1"/>
    <col min="6152" max="6399" width="9.140625" style="1108"/>
    <col min="6400" max="6400" width="5.7109375" style="1108" customWidth="1"/>
    <col min="6401" max="6401" width="37.7109375" style="1108" customWidth="1"/>
    <col min="6402" max="6402" width="11.7109375" style="1108" customWidth="1"/>
    <col min="6403" max="6405" width="15.7109375" style="1108" customWidth="1"/>
    <col min="6406" max="6406" width="30.7109375" style="1108" customWidth="1"/>
    <col min="6407" max="6407" width="22" style="1108" customWidth="1"/>
    <col min="6408" max="6655" width="9.140625" style="1108"/>
    <col min="6656" max="6656" width="5.7109375" style="1108" customWidth="1"/>
    <col min="6657" max="6657" width="37.7109375" style="1108" customWidth="1"/>
    <col min="6658" max="6658" width="11.7109375" style="1108" customWidth="1"/>
    <col min="6659" max="6661" width="15.7109375" style="1108" customWidth="1"/>
    <col min="6662" max="6662" width="30.7109375" style="1108" customWidth="1"/>
    <col min="6663" max="6663" width="22" style="1108" customWidth="1"/>
    <col min="6664" max="6911" width="9.140625" style="1108"/>
    <col min="6912" max="6912" width="5.7109375" style="1108" customWidth="1"/>
    <col min="6913" max="6913" width="37.7109375" style="1108" customWidth="1"/>
    <col min="6914" max="6914" width="11.7109375" style="1108" customWidth="1"/>
    <col min="6915" max="6917" width="15.7109375" style="1108" customWidth="1"/>
    <col min="6918" max="6918" width="30.7109375" style="1108" customWidth="1"/>
    <col min="6919" max="6919" width="22" style="1108" customWidth="1"/>
    <col min="6920" max="7167" width="9.140625" style="1108"/>
    <col min="7168" max="7168" width="5.7109375" style="1108" customWidth="1"/>
    <col min="7169" max="7169" width="37.7109375" style="1108" customWidth="1"/>
    <col min="7170" max="7170" width="11.7109375" style="1108" customWidth="1"/>
    <col min="7171" max="7173" width="15.7109375" style="1108" customWidth="1"/>
    <col min="7174" max="7174" width="30.7109375" style="1108" customWidth="1"/>
    <col min="7175" max="7175" width="22" style="1108" customWidth="1"/>
    <col min="7176" max="7423" width="9.140625" style="1108"/>
    <col min="7424" max="7424" width="5.7109375" style="1108" customWidth="1"/>
    <col min="7425" max="7425" width="37.7109375" style="1108" customWidth="1"/>
    <col min="7426" max="7426" width="11.7109375" style="1108" customWidth="1"/>
    <col min="7427" max="7429" width="15.7109375" style="1108" customWidth="1"/>
    <col min="7430" max="7430" width="30.7109375" style="1108" customWidth="1"/>
    <col min="7431" max="7431" width="22" style="1108" customWidth="1"/>
    <col min="7432" max="7679" width="9.140625" style="1108"/>
    <col min="7680" max="7680" width="5.7109375" style="1108" customWidth="1"/>
    <col min="7681" max="7681" width="37.7109375" style="1108" customWidth="1"/>
    <col min="7682" max="7682" width="11.7109375" style="1108" customWidth="1"/>
    <col min="7683" max="7685" width="15.7109375" style="1108" customWidth="1"/>
    <col min="7686" max="7686" width="30.7109375" style="1108" customWidth="1"/>
    <col min="7687" max="7687" width="22" style="1108" customWidth="1"/>
    <col min="7688" max="7935" width="9.140625" style="1108"/>
    <col min="7936" max="7936" width="5.7109375" style="1108" customWidth="1"/>
    <col min="7937" max="7937" width="37.7109375" style="1108" customWidth="1"/>
    <col min="7938" max="7938" width="11.7109375" style="1108" customWidth="1"/>
    <col min="7939" max="7941" width="15.7109375" style="1108" customWidth="1"/>
    <col min="7942" max="7942" width="30.7109375" style="1108" customWidth="1"/>
    <col min="7943" max="7943" width="22" style="1108" customWidth="1"/>
    <col min="7944" max="8191" width="9.140625" style="1108"/>
    <col min="8192" max="8192" width="5.7109375" style="1108" customWidth="1"/>
    <col min="8193" max="8193" width="37.7109375" style="1108" customWidth="1"/>
    <col min="8194" max="8194" width="11.7109375" style="1108" customWidth="1"/>
    <col min="8195" max="8197" width="15.7109375" style="1108" customWidth="1"/>
    <col min="8198" max="8198" width="30.7109375" style="1108" customWidth="1"/>
    <col min="8199" max="8199" width="22" style="1108" customWidth="1"/>
    <col min="8200" max="8447" width="9.140625" style="1108"/>
    <col min="8448" max="8448" width="5.7109375" style="1108" customWidth="1"/>
    <col min="8449" max="8449" width="37.7109375" style="1108" customWidth="1"/>
    <col min="8450" max="8450" width="11.7109375" style="1108" customWidth="1"/>
    <col min="8451" max="8453" width="15.7109375" style="1108" customWidth="1"/>
    <col min="8454" max="8454" width="30.7109375" style="1108" customWidth="1"/>
    <col min="8455" max="8455" width="22" style="1108" customWidth="1"/>
    <col min="8456" max="8703" width="9.140625" style="1108"/>
    <col min="8704" max="8704" width="5.7109375" style="1108" customWidth="1"/>
    <col min="8705" max="8705" width="37.7109375" style="1108" customWidth="1"/>
    <col min="8706" max="8706" width="11.7109375" style="1108" customWidth="1"/>
    <col min="8707" max="8709" width="15.7109375" style="1108" customWidth="1"/>
    <col min="8710" max="8710" width="30.7109375" style="1108" customWidth="1"/>
    <col min="8711" max="8711" width="22" style="1108" customWidth="1"/>
    <col min="8712" max="8959" width="9.140625" style="1108"/>
    <col min="8960" max="8960" width="5.7109375" style="1108" customWidth="1"/>
    <col min="8961" max="8961" width="37.7109375" style="1108" customWidth="1"/>
    <col min="8962" max="8962" width="11.7109375" style="1108" customWidth="1"/>
    <col min="8963" max="8965" width="15.7109375" style="1108" customWidth="1"/>
    <col min="8966" max="8966" width="30.7109375" style="1108" customWidth="1"/>
    <col min="8967" max="8967" width="22" style="1108" customWidth="1"/>
    <col min="8968" max="9215" width="9.140625" style="1108"/>
    <col min="9216" max="9216" width="5.7109375" style="1108" customWidth="1"/>
    <col min="9217" max="9217" width="37.7109375" style="1108" customWidth="1"/>
    <col min="9218" max="9218" width="11.7109375" style="1108" customWidth="1"/>
    <col min="9219" max="9221" width="15.7109375" style="1108" customWidth="1"/>
    <col min="9222" max="9222" width="30.7109375" style="1108" customWidth="1"/>
    <col min="9223" max="9223" width="22" style="1108" customWidth="1"/>
    <col min="9224" max="9471" width="9.140625" style="1108"/>
    <col min="9472" max="9472" width="5.7109375" style="1108" customWidth="1"/>
    <col min="9473" max="9473" width="37.7109375" style="1108" customWidth="1"/>
    <col min="9474" max="9474" width="11.7109375" style="1108" customWidth="1"/>
    <col min="9475" max="9477" width="15.7109375" style="1108" customWidth="1"/>
    <col min="9478" max="9478" width="30.7109375" style="1108" customWidth="1"/>
    <col min="9479" max="9479" width="22" style="1108" customWidth="1"/>
    <col min="9480" max="9727" width="9.140625" style="1108"/>
    <col min="9728" max="9728" width="5.7109375" style="1108" customWidth="1"/>
    <col min="9729" max="9729" width="37.7109375" style="1108" customWidth="1"/>
    <col min="9730" max="9730" width="11.7109375" style="1108" customWidth="1"/>
    <col min="9731" max="9733" width="15.7109375" style="1108" customWidth="1"/>
    <col min="9734" max="9734" width="30.7109375" style="1108" customWidth="1"/>
    <col min="9735" max="9735" width="22" style="1108" customWidth="1"/>
    <col min="9736" max="9983" width="9.140625" style="1108"/>
    <col min="9984" max="9984" width="5.7109375" style="1108" customWidth="1"/>
    <col min="9985" max="9985" width="37.7109375" style="1108" customWidth="1"/>
    <col min="9986" max="9986" width="11.7109375" style="1108" customWidth="1"/>
    <col min="9987" max="9989" width="15.7109375" style="1108" customWidth="1"/>
    <col min="9990" max="9990" width="30.7109375" style="1108" customWidth="1"/>
    <col min="9991" max="9991" width="22" style="1108" customWidth="1"/>
    <col min="9992" max="10239" width="9.140625" style="1108"/>
    <col min="10240" max="10240" width="5.7109375" style="1108" customWidth="1"/>
    <col min="10241" max="10241" width="37.7109375" style="1108" customWidth="1"/>
    <col min="10242" max="10242" width="11.7109375" style="1108" customWidth="1"/>
    <col min="10243" max="10245" width="15.7109375" style="1108" customWidth="1"/>
    <col min="10246" max="10246" width="30.7109375" style="1108" customWidth="1"/>
    <col min="10247" max="10247" width="22" style="1108" customWidth="1"/>
    <col min="10248" max="10495" width="9.140625" style="1108"/>
    <col min="10496" max="10496" width="5.7109375" style="1108" customWidth="1"/>
    <col min="10497" max="10497" width="37.7109375" style="1108" customWidth="1"/>
    <col min="10498" max="10498" width="11.7109375" style="1108" customWidth="1"/>
    <col min="10499" max="10501" width="15.7109375" style="1108" customWidth="1"/>
    <col min="10502" max="10502" width="30.7109375" style="1108" customWidth="1"/>
    <col min="10503" max="10503" width="22" style="1108" customWidth="1"/>
    <col min="10504" max="10751" width="9.140625" style="1108"/>
    <col min="10752" max="10752" width="5.7109375" style="1108" customWidth="1"/>
    <col min="10753" max="10753" width="37.7109375" style="1108" customWidth="1"/>
    <col min="10754" max="10754" width="11.7109375" style="1108" customWidth="1"/>
    <col min="10755" max="10757" width="15.7109375" style="1108" customWidth="1"/>
    <col min="10758" max="10758" width="30.7109375" style="1108" customWidth="1"/>
    <col min="10759" max="10759" width="22" style="1108" customWidth="1"/>
    <col min="10760" max="11007" width="9.140625" style="1108"/>
    <col min="11008" max="11008" width="5.7109375" style="1108" customWidth="1"/>
    <col min="11009" max="11009" width="37.7109375" style="1108" customWidth="1"/>
    <col min="11010" max="11010" width="11.7109375" style="1108" customWidth="1"/>
    <col min="11011" max="11013" width="15.7109375" style="1108" customWidth="1"/>
    <col min="11014" max="11014" width="30.7109375" style="1108" customWidth="1"/>
    <col min="11015" max="11015" width="22" style="1108" customWidth="1"/>
    <col min="11016" max="11263" width="9.140625" style="1108"/>
    <col min="11264" max="11264" width="5.7109375" style="1108" customWidth="1"/>
    <col min="11265" max="11265" width="37.7109375" style="1108" customWidth="1"/>
    <col min="11266" max="11266" width="11.7109375" style="1108" customWidth="1"/>
    <col min="11267" max="11269" width="15.7109375" style="1108" customWidth="1"/>
    <col min="11270" max="11270" width="30.7109375" style="1108" customWidth="1"/>
    <col min="11271" max="11271" width="22" style="1108" customWidth="1"/>
    <col min="11272" max="11519" width="9.140625" style="1108"/>
    <col min="11520" max="11520" width="5.7109375" style="1108" customWidth="1"/>
    <col min="11521" max="11521" width="37.7109375" style="1108" customWidth="1"/>
    <col min="11522" max="11522" width="11.7109375" style="1108" customWidth="1"/>
    <col min="11523" max="11525" width="15.7109375" style="1108" customWidth="1"/>
    <col min="11526" max="11526" width="30.7109375" style="1108" customWidth="1"/>
    <col min="11527" max="11527" width="22" style="1108" customWidth="1"/>
    <col min="11528" max="11775" width="9.140625" style="1108"/>
    <col min="11776" max="11776" width="5.7109375" style="1108" customWidth="1"/>
    <col min="11777" max="11777" width="37.7109375" style="1108" customWidth="1"/>
    <col min="11778" max="11778" width="11.7109375" style="1108" customWidth="1"/>
    <col min="11779" max="11781" width="15.7109375" style="1108" customWidth="1"/>
    <col min="11782" max="11782" width="30.7109375" style="1108" customWidth="1"/>
    <col min="11783" max="11783" width="22" style="1108" customWidth="1"/>
    <col min="11784" max="12031" width="9.140625" style="1108"/>
    <col min="12032" max="12032" width="5.7109375" style="1108" customWidth="1"/>
    <col min="12033" max="12033" width="37.7109375" style="1108" customWidth="1"/>
    <col min="12034" max="12034" width="11.7109375" style="1108" customWidth="1"/>
    <col min="12035" max="12037" width="15.7109375" style="1108" customWidth="1"/>
    <col min="12038" max="12038" width="30.7109375" style="1108" customWidth="1"/>
    <col min="12039" max="12039" width="22" style="1108" customWidth="1"/>
    <col min="12040" max="12287" width="9.140625" style="1108"/>
    <col min="12288" max="12288" width="5.7109375" style="1108" customWidth="1"/>
    <col min="12289" max="12289" width="37.7109375" style="1108" customWidth="1"/>
    <col min="12290" max="12290" width="11.7109375" style="1108" customWidth="1"/>
    <col min="12291" max="12293" width="15.7109375" style="1108" customWidth="1"/>
    <col min="12294" max="12294" width="30.7109375" style="1108" customWidth="1"/>
    <col min="12295" max="12295" width="22" style="1108" customWidth="1"/>
    <col min="12296" max="12543" width="9.140625" style="1108"/>
    <col min="12544" max="12544" width="5.7109375" style="1108" customWidth="1"/>
    <col min="12545" max="12545" width="37.7109375" style="1108" customWidth="1"/>
    <col min="12546" max="12546" width="11.7109375" style="1108" customWidth="1"/>
    <col min="12547" max="12549" width="15.7109375" style="1108" customWidth="1"/>
    <col min="12550" max="12550" width="30.7109375" style="1108" customWidth="1"/>
    <col min="12551" max="12551" width="22" style="1108" customWidth="1"/>
    <col min="12552" max="12799" width="9.140625" style="1108"/>
    <col min="12800" max="12800" width="5.7109375" style="1108" customWidth="1"/>
    <col min="12801" max="12801" width="37.7109375" style="1108" customWidth="1"/>
    <col min="12802" max="12802" width="11.7109375" style="1108" customWidth="1"/>
    <col min="12803" max="12805" width="15.7109375" style="1108" customWidth="1"/>
    <col min="12806" max="12806" width="30.7109375" style="1108" customWidth="1"/>
    <col min="12807" max="12807" width="22" style="1108" customWidth="1"/>
    <col min="12808" max="13055" width="9.140625" style="1108"/>
    <col min="13056" max="13056" width="5.7109375" style="1108" customWidth="1"/>
    <col min="13057" max="13057" width="37.7109375" style="1108" customWidth="1"/>
    <col min="13058" max="13058" width="11.7109375" style="1108" customWidth="1"/>
    <col min="13059" max="13061" width="15.7109375" style="1108" customWidth="1"/>
    <col min="13062" max="13062" width="30.7109375" style="1108" customWidth="1"/>
    <col min="13063" max="13063" width="22" style="1108" customWidth="1"/>
    <col min="13064" max="13311" width="9.140625" style="1108"/>
    <col min="13312" max="13312" width="5.7109375" style="1108" customWidth="1"/>
    <col min="13313" max="13313" width="37.7109375" style="1108" customWidth="1"/>
    <col min="13314" max="13314" width="11.7109375" style="1108" customWidth="1"/>
    <col min="13315" max="13317" width="15.7109375" style="1108" customWidth="1"/>
    <col min="13318" max="13318" width="30.7109375" style="1108" customWidth="1"/>
    <col min="13319" max="13319" width="22" style="1108" customWidth="1"/>
    <col min="13320" max="13567" width="9.140625" style="1108"/>
    <col min="13568" max="13568" width="5.7109375" style="1108" customWidth="1"/>
    <col min="13569" max="13569" width="37.7109375" style="1108" customWidth="1"/>
    <col min="13570" max="13570" width="11.7109375" style="1108" customWidth="1"/>
    <col min="13571" max="13573" width="15.7109375" style="1108" customWidth="1"/>
    <col min="13574" max="13574" width="30.7109375" style="1108" customWidth="1"/>
    <col min="13575" max="13575" width="22" style="1108" customWidth="1"/>
    <col min="13576" max="13823" width="9.140625" style="1108"/>
    <col min="13824" max="13824" width="5.7109375" style="1108" customWidth="1"/>
    <col min="13825" max="13825" width="37.7109375" style="1108" customWidth="1"/>
    <col min="13826" max="13826" width="11.7109375" style="1108" customWidth="1"/>
    <col min="13827" max="13829" width="15.7109375" style="1108" customWidth="1"/>
    <col min="13830" max="13830" width="30.7109375" style="1108" customWidth="1"/>
    <col min="13831" max="13831" width="22" style="1108" customWidth="1"/>
    <col min="13832" max="14079" width="9.140625" style="1108"/>
    <col min="14080" max="14080" width="5.7109375" style="1108" customWidth="1"/>
    <col min="14081" max="14081" width="37.7109375" style="1108" customWidth="1"/>
    <col min="14082" max="14082" width="11.7109375" style="1108" customWidth="1"/>
    <col min="14083" max="14085" width="15.7109375" style="1108" customWidth="1"/>
    <col min="14086" max="14086" width="30.7109375" style="1108" customWidth="1"/>
    <col min="14087" max="14087" width="22" style="1108" customWidth="1"/>
    <col min="14088" max="14335" width="9.140625" style="1108"/>
    <col min="14336" max="14336" width="5.7109375" style="1108" customWidth="1"/>
    <col min="14337" max="14337" width="37.7109375" style="1108" customWidth="1"/>
    <col min="14338" max="14338" width="11.7109375" style="1108" customWidth="1"/>
    <col min="14339" max="14341" width="15.7109375" style="1108" customWidth="1"/>
    <col min="14342" max="14342" width="30.7109375" style="1108" customWidth="1"/>
    <col min="14343" max="14343" width="22" style="1108" customWidth="1"/>
    <col min="14344" max="14591" width="9.140625" style="1108"/>
    <col min="14592" max="14592" width="5.7109375" style="1108" customWidth="1"/>
    <col min="14593" max="14593" width="37.7109375" style="1108" customWidth="1"/>
    <col min="14594" max="14594" width="11.7109375" style="1108" customWidth="1"/>
    <col min="14595" max="14597" width="15.7109375" style="1108" customWidth="1"/>
    <col min="14598" max="14598" width="30.7109375" style="1108" customWidth="1"/>
    <col min="14599" max="14599" width="22" style="1108" customWidth="1"/>
    <col min="14600" max="14847" width="9.140625" style="1108"/>
    <col min="14848" max="14848" width="5.7109375" style="1108" customWidth="1"/>
    <col min="14849" max="14849" width="37.7109375" style="1108" customWidth="1"/>
    <col min="14850" max="14850" width="11.7109375" style="1108" customWidth="1"/>
    <col min="14851" max="14853" width="15.7109375" style="1108" customWidth="1"/>
    <col min="14854" max="14854" width="30.7109375" style="1108" customWidth="1"/>
    <col min="14855" max="14855" width="22" style="1108" customWidth="1"/>
    <col min="14856" max="15103" width="9.140625" style="1108"/>
    <col min="15104" max="15104" width="5.7109375" style="1108" customWidth="1"/>
    <col min="15105" max="15105" width="37.7109375" style="1108" customWidth="1"/>
    <col min="15106" max="15106" width="11.7109375" style="1108" customWidth="1"/>
    <col min="15107" max="15109" width="15.7109375" style="1108" customWidth="1"/>
    <col min="15110" max="15110" width="30.7109375" style="1108" customWidth="1"/>
    <col min="15111" max="15111" width="22" style="1108" customWidth="1"/>
    <col min="15112" max="15359" width="9.140625" style="1108"/>
    <col min="15360" max="15360" width="5.7109375" style="1108" customWidth="1"/>
    <col min="15361" max="15361" width="37.7109375" style="1108" customWidth="1"/>
    <col min="15362" max="15362" width="11.7109375" style="1108" customWidth="1"/>
    <col min="15363" max="15365" width="15.7109375" style="1108" customWidth="1"/>
    <col min="15366" max="15366" width="30.7109375" style="1108" customWidth="1"/>
    <col min="15367" max="15367" width="22" style="1108" customWidth="1"/>
    <col min="15368" max="15615" width="9.140625" style="1108"/>
    <col min="15616" max="15616" width="5.7109375" style="1108" customWidth="1"/>
    <col min="15617" max="15617" width="37.7109375" style="1108" customWidth="1"/>
    <col min="15618" max="15618" width="11.7109375" style="1108" customWidth="1"/>
    <col min="15619" max="15621" width="15.7109375" style="1108" customWidth="1"/>
    <col min="15622" max="15622" width="30.7109375" style="1108" customWidth="1"/>
    <col min="15623" max="15623" width="22" style="1108" customWidth="1"/>
    <col min="15624" max="15871" width="9.140625" style="1108"/>
    <col min="15872" max="15872" width="5.7109375" style="1108" customWidth="1"/>
    <col min="15873" max="15873" width="37.7109375" style="1108" customWidth="1"/>
    <col min="15874" max="15874" width="11.7109375" style="1108" customWidth="1"/>
    <col min="15875" max="15877" width="15.7109375" style="1108" customWidth="1"/>
    <col min="15878" max="15878" width="30.7109375" style="1108" customWidth="1"/>
    <col min="15879" max="15879" width="22" style="1108" customWidth="1"/>
    <col min="15880" max="16127" width="9.140625" style="1108"/>
    <col min="16128" max="16128" width="5.7109375" style="1108" customWidth="1"/>
    <col min="16129" max="16129" width="37.7109375" style="1108" customWidth="1"/>
    <col min="16130" max="16130" width="11.7109375" style="1108" customWidth="1"/>
    <col min="16131" max="16133" width="15.7109375" style="1108" customWidth="1"/>
    <col min="16134" max="16134" width="30.7109375" style="1108" customWidth="1"/>
    <col min="16135" max="16135" width="22" style="1108" customWidth="1"/>
    <col min="16136" max="16384" width="9.140625" style="1108"/>
  </cols>
  <sheetData>
    <row r="1" spans="1:7" s="1101" customFormat="1" ht="16.5" customHeight="1" x14ac:dyDescent="0.25">
      <c r="G1" s="1102" t="s">
        <v>2050</v>
      </c>
    </row>
    <row r="2" spans="1:7" s="1101" customFormat="1" ht="60.75" customHeight="1" x14ac:dyDescent="0.2">
      <c r="A2" s="1969" t="s">
        <v>1806</v>
      </c>
      <c r="B2" s="1970"/>
      <c r="C2" s="1970"/>
      <c r="D2" s="1970"/>
      <c r="E2" s="1970"/>
      <c r="F2" s="1970"/>
      <c r="G2" s="1970"/>
    </row>
    <row r="3" spans="1:7" s="1101" customFormat="1" ht="11.25" customHeight="1" x14ac:dyDescent="0.2">
      <c r="A3" s="1103"/>
      <c r="B3" s="1104"/>
      <c r="C3" s="1104"/>
      <c r="D3" s="1104"/>
      <c r="E3" s="1104"/>
      <c r="F3" s="1104"/>
      <c r="G3" s="1104"/>
    </row>
    <row r="4" spans="1:7" ht="126.75" customHeight="1" x14ac:dyDescent="0.2">
      <c r="A4" s="1105" t="s">
        <v>1807</v>
      </c>
      <c r="B4" s="1106" t="s">
        <v>1557</v>
      </c>
      <c r="C4" s="1106" t="s">
        <v>1808</v>
      </c>
      <c r="D4" s="1106" t="s">
        <v>1809</v>
      </c>
      <c r="E4" s="1106" t="s">
        <v>1810</v>
      </c>
      <c r="F4" s="1106" t="s">
        <v>1811</v>
      </c>
      <c r="G4" s="1107" t="s">
        <v>1812</v>
      </c>
    </row>
    <row r="5" spans="1:7" ht="18" customHeight="1" x14ac:dyDescent="0.2">
      <c r="A5" s="1105">
        <v>1</v>
      </c>
      <c r="B5" s="1106">
        <v>2</v>
      </c>
      <c r="C5" s="1106">
        <v>3</v>
      </c>
      <c r="D5" s="1106">
        <v>4</v>
      </c>
      <c r="E5" s="1106">
        <v>5</v>
      </c>
      <c r="F5" s="1106">
        <v>6</v>
      </c>
      <c r="G5" s="1107">
        <v>7</v>
      </c>
    </row>
    <row r="6" spans="1:7" ht="24" customHeight="1" x14ac:dyDescent="0.2">
      <c r="A6" s="1109">
        <v>1</v>
      </c>
      <c r="B6" s="1971" t="s">
        <v>203</v>
      </c>
      <c r="C6" s="1971"/>
      <c r="D6" s="1971"/>
      <c r="E6" s="1971"/>
      <c r="F6" s="1971"/>
      <c r="G6" s="1971"/>
    </row>
    <row r="7" spans="1:7" ht="47.25" customHeight="1" x14ac:dyDescent="0.2">
      <c r="A7" s="1109" t="s">
        <v>206</v>
      </c>
      <c r="B7" s="1110" t="s">
        <v>1813</v>
      </c>
      <c r="C7" s="1111" t="s">
        <v>1063</v>
      </c>
      <c r="D7" s="1112">
        <v>4.7</v>
      </c>
      <c r="E7" s="1112">
        <v>4.4000000000000004</v>
      </c>
      <c r="F7" s="1113">
        <v>3.8</v>
      </c>
      <c r="G7" s="1114" t="s">
        <v>1814</v>
      </c>
    </row>
    <row r="8" spans="1:7" ht="83.25" customHeight="1" x14ac:dyDescent="0.2">
      <c r="A8" s="1109" t="s">
        <v>209</v>
      </c>
      <c r="B8" s="1110" t="s">
        <v>1815</v>
      </c>
      <c r="C8" s="1111" t="s">
        <v>1063</v>
      </c>
      <c r="D8" s="1112" t="s">
        <v>675</v>
      </c>
      <c r="E8" s="1112">
        <v>1.5</v>
      </c>
      <c r="F8" s="1113">
        <v>3.2</v>
      </c>
      <c r="G8" s="1114" t="s">
        <v>1816</v>
      </c>
    </row>
    <row r="9" spans="1:7" ht="24" customHeight="1" x14ac:dyDescent="0.2">
      <c r="A9" s="1109">
        <v>2</v>
      </c>
      <c r="B9" s="1971" t="s">
        <v>236</v>
      </c>
      <c r="C9" s="1971"/>
      <c r="D9" s="1971"/>
      <c r="E9" s="1971"/>
      <c r="F9" s="1971"/>
      <c r="G9" s="1971"/>
    </row>
    <row r="10" spans="1:7" ht="81.75" customHeight="1" x14ac:dyDescent="0.2">
      <c r="A10" s="1109" t="s">
        <v>261</v>
      </c>
      <c r="B10" s="1115" t="s">
        <v>1817</v>
      </c>
      <c r="C10" s="1112" t="s">
        <v>1063</v>
      </c>
      <c r="D10" s="1112">
        <v>66.400000000000006</v>
      </c>
      <c r="E10" s="1112">
        <v>72.8</v>
      </c>
      <c r="F10" s="1106">
        <v>73.02</v>
      </c>
      <c r="G10" s="1114" t="s">
        <v>1818</v>
      </c>
    </row>
    <row r="11" spans="1:7" ht="83.25" customHeight="1" x14ac:dyDescent="0.2">
      <c r="A11" s="1109" t="s">
        <v>310</v>
      </c>
      <c r="B11" s="1110" t="s">
        <v>1819</v>
      </c>
      <c r="C11" s="1112" t="s">
        <v>1063</v>
      </c>
      <c r="D11" s="1112">
        <v>97</v>
      </c>
      <c r="E11" s="1112">
        <v>0</v>
      </c>
      <c r="F11" s="1106">
        <v>0</v>
      </c>
      <c r="G11" s="1114" t="s">
        <v>1820</v>
      </c>
    </row>
    <row r="12" spans="1:7" ht="80.25" customHeight="1" x14ac:dyDescent="0.2">
      <c r="A12" s="1109" t="s">
        <v>328</v>
      </c>
      <c r="B12" s="1110" t="s">
        <v>1821</v>
      </c>
      <c r="C12" s="1112" t="s">
        <v>1063</v>
      </c>
      <c r="D12" s="1112">
        <v>46</v>
      </c>
      <c r="E12" s="1112">
        <v>0</v>
      </c>
      <c r="F12" s="1106">
        <v>0</v>
      </c>
      <c r="G12" s="1114" t="s">
        <v>1820</v>
      </c>
    </row>
    <row r="13" spans="1:7" ht="99" customHeight="1" x14ac:dyDescent="0.2">
      <c r="A13" s="1109" t="s">
        <v>528</v>
      </c>
      <c r="B13" s="1110" t="s">
        <v>1822</v>
      </c>
      <c r="C13" s="1112" t="s">
        <v>1063</v>
      </c>
      <c r="D13" s="1112">
        <v>99</v>
      </c>
      <c r="E13" s="1112">
        <v>0</v>
      </c>
      <c r="F13" s="1106">
        <v>0</v>
      </c>
      <c r="G13" s="1114" t="s">
        <v>1820</v>
      </c>
    </row>
    <row r="14" spans="1:7" ht="23.25" customHeight="1" x14ac:dyDescent="0.2">
      <c r="A14" s="1109">
        <v>3</v>
      </c>
      <c r="B14" s="1971" t="s">
        <v>272</v>
      </c>
      <c r="C14" s="1971"/>
      <c r="D14" s="1971"/>
      <c r="E14" s="1971"/>
      <c r="F14" s="1971"/>
      <c r="G14" s="1971"/>
    </row>
    <row r="15" spans="1:7" ht="88.5" customHeight="1" x14ac:dyDescent="0.2">
      <c r="A15" s="1109" t="s">
        <v>218</v>
      </c>
      <c r="B15" s="1110" t="s">
        <v>1823</v>
      </c>
      <c r="C15" s="1112" t="s">
        <v>1063</v>
      </c>
      <c r="D15" s="1112">
        <v>59.5</v>
      </c>
      <c r="E15" s="1112">
        <v>26.77</v>
      </c>
      <c r="F15" s="1113">
        <v>82.2</v>
      </c>
      <c r="G15" s="1972" t="s">
        <v>1824</v>
      </c>
    </row>
    <row r="16" spans="1:7" ht="112.5" customHeight="1" x14ac:dyDescent="0.2">
      <c r="A16" s="1109" t="s">
        <v>473</v>
      </c>
      <c r="B16" s="1110" t="s">
        <v>2445</v>
      </c>
      <c r="C16" s="1112" t="s">
        <v>1063</v>
      </c>
      <c r="D16" s="1112">
        <v>55.7</v>
      </c>
      <c r="E16" s="1112">
        <v>27.98</v>
      </c>
      <c r="F16" s="1113">
        <v>65</v>
      </c>
      <c r="G16" s="1972"/>
    </row>
    <row r="17" spans="1:7" ht="24" customHeight="1" x14ac:dyDescent="0.2">
      <c r="A17" s="1560">
        <v>4</v>
      </c>
      <c r="B17" s="1968" t="s">
        <v>293</v>
      </c>
      <c r="C17" s="1968"/>
      <c r="D17" s="1968"/>
      <c r="E17" s="1968"/>
      <c r="F17" s="1968"/>
      <c r="G17" s="1968"/>
    </row>
    <row r="18" spans="1:7" ht="97.5" customHeight="1" x14ac:dyDescent="0.2">
      <c r="A18" s="1116" t="s">
        <v>48</v>
      </c>
      <c r="B18" s="220" t="s">
        <v>1825</v>
      </c>
      <c r="C18" s="177" t="s">
        <v>1826</v>
      </c>
      <c r="D18" s="177">
        <v>6.7000000000000004E-2</v>
      </c>
      <c r="E18" s="177">
        <v>6.3E-2</v>
      </c>
      <c r="F18" s="504">
        <v>0</v>
      </c>
      <c r="G18" s="1525" t="s">
        <v>1827</v>
      </c>
    </row>
    <row r="19" spans="1:7" ht="36.75" customHeight="1" x14ac:dyDescent="0.2">
      <c r="A19" s="1117">
        <v>5</v>
      </c>
      <c r="B19" s="1967" t="s">
        <v>299</v>
      </c>
      <c r="C19" s="1967"/>
      <c r="D19" s="1967"/>
      <c r="E19" s="1967"/>
      <c r="F19" s="1967"/>
      <c r="G19" s="1967"/>
    </row>
    <row r="20" spans="1:7" ht="68.25" customHeight="1" x14ac:dyDescent="0.2">
      <c r="A20" s="1118" t="s">
        <v>228</v>
      </c>
      <c r="B20" s="1119" t="s">
        <v>1828</v>
      </c>
      <c r="C20" s="1120" t="s">
        <v>1082</v>
      </c>
      <c r="D20" s="1120">
        <v>39</v>
      </c>
      <c r="E20" s="1120">
        <v>40</v>
      </c>
      <c r="F20" s="1121">
        <f>SUM(F21:F25)</f>
        <v>47</v>
      </c>
      <c r="G20" s="1122" t="s">
        <v>1829</v>
      </c>
    </row>
    <row r="21" spans="1:7" ht="83.25" customHeight="1" x14ac:dyDescent="0.2">
      <c r="A21" s="1118" t="s">
        <v>1401</v>
      </c>
      <c r="B21" s="1119" t="s">
        <v>1830</v>
      </c>
      <c r="C21" s="1120" t="s">
        <v>1082</v>
      </c>
      <c r="D21" s="1120">
        <v>10</v>
      </c>
      <c r="E21" s="1120">
        <v>11</v>
      </c>
      <c r="F21" s="1121">
        <v>13</v>
      </c>
      <c r="G21" s="326" t="s">
        <v>1831</v>
      </c>
    </row>
    <row r="22" spans="1:7" ht="72.75" customHeight="1" x14ac:dyDescent="0.2">
      <c r="A22" s="1118" t="s">
        <v>1403</v>
      </c>
      <c r="B22" s="1119" t="s">
        <v>1832</v>
      </c>
      <c r="C22" s="1120" t="s">
        <v>1082</v>
      </c>
      <c r="D22" s="1120">
        <v>2</v>
      </c>
      <c r="E22" s="1120">
        <v>1</v>
      </c>
      <c r="F22" s="1121">
        <v>4</v>
      </c>
      <c r="G22" s="326" t="s">
        <v>1833</v>
      </c>
    </row>
    <row r="23" spans="1:7" ht="57.75" customHeight="1" x14ac:dyDescent="0.2">
      <c r="A23" s="1118" t="s">
        <v>1405</v>
      </c>
      <c r="B23" s="1119" t="s">
        <v>1834</v>
      </c>
      <c r="C23" s="1120" t="s">
        <v>1082</v>
      </c>
      <c r="D23" s="1120">
        <v>19</v>
      </c>
      <c r="E23" s="1120">
        <v>20</v>
      </c>
      <c r="F23" s="1121">
        <v>22</v>
      </c>
      <c r="G23" s="326" t="s">
        <v>1835</v>
      </c>
    </row>
    <row r="24" spans="1:7" ht="80.25" customHeight="1" x14ac:dyDescent="0.2">
      <c r="A24" s="1118" t="s">
        <v>1408</v>
      </c>
      <c r="B24" s="1119" t="s">
        <v>1836</v>
      </c>
      <c r="C24" s="1120" t="s">
        <v>1082</v>
      </c>
      <c r="D24" s="1120">
        <v>7</v>
      </c>
      <c r="E24" s="1120">
        <v>7</v>
      </c>
      <c r="F24" s="1123">
        <v>7</v>
      </c>
      <c r="G24" s="326" t="s">
        <v>1837</v>
      </c>
    </row>
    <row r="25" spans="1:7" ht="67.5" customHeight="1" x14ac:dyDescent="0.2">
      <c r="A25" s="1118" t="s">
        <v>1411</v>
      </c>
      <c r="B25" s="1119" t="s">
        <v>1838</v>
      </c>
      <c r="C25" s="1120" t="s">
        <v>1082</v>
      </c>
      <c r="D25" s="1120">
        <v>1</v>
      </c>
      <c r="E25" s="1120">
        <v>1</v>
      </c>
      <c r="F25" s="1121">
        <v>1</v>
      </c>
      <c r="G25" s="326" t="s">
        <v>1839</v>
      </c>
    </row>
    <row r="26" spans="1:7" ht="105" customHeight="1" x14ac:dyDescent="0.2">
      <c r="A26" s="1118" t="s">
        <v>231</v>
      </c>
      <c r="B26" s="1119" t="s">
        <v>1840</v>
      </c>
      <c r="C26" s="1120" t="s">
        <v>1063</v>
      </c>
      <c r="D26" s="1120">
        <v>0</v>
      </c>
      <c r="E26" s="1120">
        <v>8.6999999999999994E-3</v>
      </c>
      <c r="F26" s="1121">
        <v>0.11</v>
      </c>
      <c r="G26" s="326" t="s">
        <v>1841</v>
      </c>
    </row>
    <row r="27" spans="1:7" ht="123" customHeight="1" x14ac:dyDescent="0.2">
      <c r="A27" s="1118" t="s">
        <v>1842</v>
      </c>
      <c r="B27" s="1124" t="s">
        <v>1843</v>
      </c>
      <c r="C27" s="1120" t="s">
        <v>1063</v>
      </c>
      <c r="D27" s="1120">
        <v>0</v>
      </c>
      <c r="E27" s="1120">
        <v>0.22</v>
      </c>
      <c r="F27" s="1121">
        <v>0.24</v>
      </c>
      <c r="G27" s="326" t="s">
        <v>1844</v>
      </c>
    </row>
    <row r="28" spans="1:7" ht="118.5" customHeight="1" x14ac:dyDescent="0.2">
      <c r="A28" s="1118" t="s">
        <v>1845</v>
      </c>
      <c r="B28" s="1124" t="s">
        <v>1846</v>
      </c>
      <c r="C28" s="1120" t="s">
        <v>1063</v>
      </c>
      <c r="D28" s="1120">
        <v>0</v>
      </c>
      <c r="E28" s="1120">
        <v>7.0000000000000001E-3</v>
      </c>
      <c r="F28" s="1121">
        <v>0.18</v>
      </c>
      <c r="G28" s="326" t="s">
        <v>1847</v>
      </c>
    </row>
    <row r="29" spans="1:7" ht="124.5" customHeight="1" x14ac:dyDescent="0.2">
      <c r="A29" s="1546" t="s">
        <v>1848</v>
      </c>
      <c r="B29" s="1125" t="s">
        <v>1849</v>
      </c>
      <c r="C29" s="1121" t="s">
        <v>1082</v>
      </c>
      <c r="D29" s="1121">
        <v>0</v>
      </c>
      <c r="E29" s="1121">
        <v>2</v>
      </c>
      <c r="F29" s="1121">
        <v>5</v>
      </c>
      <c r="G29" s="326" t="s">
        <v>1850</v>
      </c>
    </row>
    <row r="30" spans="1:7" ht="75.75" customHeight="1" x14ac:dyDescent="0.2">
      <c r="A30" s="1546" t="s">
        <v>1851</v>
      </c>
      <c r="B30" s="1126" t="s">
        <v>1852</v>
      </c>
      <c r="C30" s="1121" t="s">
        <v>1082</v>
      </c>
      <c r="D30" s="1121">
        <v>13</v>
      </c>
      <c r="E30" s="1121">
        <v>13</v>
      </c>
      <c r="F30" s="1121">
        <f>SUM(F31:F35)</f>
        <v>13</v>
      </c>
      <c r="G30" s="326" t="s">
        <v>1853</v>
      </c>
    </row>
    <row r="31" spans="1:7" ht="181.5" customHeight="1" x14ac:dyDescent="0.2">
      <c r="A31" s="1546" t="s">
        <v>1854</v>
      </c>
      <c r="B31" s="1547" t="s">
        <v>1855</v>
      </c>
      <c r="C31" s="1121" t="s">
        <v>1082</v>
      </c>
      <c r="D31" s="1121">
        <v>7</v>
      </c>
      <c r="E31" s="1121">
        <v>7</v>
      </c>
      <c r="F31" s="1121">
        <v>9</v>
      </c>
      <c r="G31" s="326" t="s">
        <v>1856</v>
      </c>
    </row>
    <row r="32" spans="1:7" ht="83.25" customHeight="1" x14ac:dyDescent="0.2">
      <c r="A32" s="1546" t="s">
        <v>1857</v>
      </c>
      <c r="B32" s="1125" t="s">
        <v>1858</v>
      </c>
      <c r="C32" s="1121" t="s">
        <v>1082</v>
      </c>
      <c r="D32" s="1121">
        <v>1</v>
      </c>
      <c r="E32" s="1121">
        <v>1</v>
      </c>
      <c r="F32" s="1121">
        <v>2</v>
      </c>
      <c r="G32" s="326" t="s">
        <v>1859</v>
      </c>
    </row>
    <row r="33" spans="1:7" ht="99" customHeight="1" x14ac:dyDescent="0.2">
      <c r="A33" s="1546" t="s">
        <v>1860</v>
      </c>
      <c r="B33" s="1125" t="s">
        <v>1861</v>
      </c>
      <c r="C33" s="1121" t="s">
        <v>1082</v>
      </c>
      <c r="D33" s="1121">
        <v>3</v>
      </c>
      <c r="E33" s="1121">
        <v>3</v>
      </c>
      <c r="F33" s="1121">
        <v>1</v>
      </c>
      <c r="G33" s="1127" t="s">
        <v>1862</v>
      </c>
    </row>
    <row r="34" spans="1:7" ht="84.75" customHeight="1" x14ac:dyDescent="0.2">
      <c r="A34" s="1546" t="s">
        <v>1863</v>
      </c>
      <c r="B34" s="1125" t="s">
        <v>1864</v>
      </c>
      <c r="C34" s="1121" t="s">
        <v>1082</v>
      </c>
      <c r="D34" s="1121">
        <v>1</v>
      </c>
      <c r="E34" s="1121">
        <v>1</v>
      </c>
      <c r="F34" s="1121">
        <v>0</v>
      </c>
      <c r="G34" s="1127" t="s">
        <v>1865</v>
      </c>
    </row>
    <row r="35" spans="1:7" ht="87.75" customHeight="1" x14ac:dyDescent="0.2">
      <c r="A35" s="1546" t="s">
        <v>1866</v>
      </c>
      <c r="B35" s="1125" t="s">
        <v>1867</v>
      </c>
      <c r="C35" s="1121" t="s">
        <v>1082</v>
      </c>
      <c r="D35" s="1121">
        <v>1</v>
      </c>
      <c r="E35" s="1121">
        <v>1</v>
      </c>
      <c r="F35" s="1121">
        <v>1</v>
      </c>
      <c r="G35" s="326" t="s">
        <v>1868</v>
      </c>
    </row>
    <row r="36" spans="1:7" ht="78.75" customHeight="1" x14ac:dyDescent="0.2">
      <c r="A36" s="1546" t="s">
        <v>1869</v>
      </c>
      <c r="B36" s="1125" t="s">
        <v>1870</v>
      </c>
      <c r="C36" s="1121" t="s">
        <v>1871</v>
      </c>
      <c r="D36" s="1128">
        <v>2860.04</v>
      </c>
      <c r="E36" s="1128">
        <v>2860.04</v>
      </c>
      <c r="F36" s="1121">
        <f>SUM(F37:F41)</f>
        <v>1953.8</v>
      </c>
      <c r="G36" s="326" t="s">
        <v>1872</v>
      </c>
    </row>
    <row r="37" spans="1:7" ht="105.75" customHeight="1" x14ac:dyDescent="0.2">
      <c r="A37" s="1546" t="s">
        <v>1873</v>
      </c>
      <c r="B37" s="1125" t="s">
        <v>1874</v>
      </c>
      <c r="C37" s="1121" t="s">
        <v>1871</v>
      </c>
      <c r="D37" s="1121">
        <v>646.29999999999995</v>
      </c>
      <c r="E37" s="1121">
        <v>646.29999999999995</v>
      </c>
      <c r="F37" s="1121">
        <v>764.7</v>
      </c>
      <c r="G37" s="326" t="s">
        <v>1875</v>
      </c>
    </row>
    <row r="38" spans="1:7" ht="88.5" customHeight="1" x14ac:dyDescent="0.2">
      <c r="A38" s="1546" t="s">
        <v>1876</v>
      </c>
      <c r="B38" s="1125" t="s">
        <v>1877</v>
      </c>
      <c r="C38" s="1121" t="s">
        <v>1871</v>
      </c>
      <c r="D38" s="1121">
        <v>152.80000000000001</v>
      </c>
      <c r="E38" s="1121">
        <v>152.80000000000001</v>
      </c>
      <c r="F38" s="1121">
        <v>955.7</v>
      </c>
      <c r="G38" s="326" t="s">
        <v>1878</v>
      </c>
    </row>
    <row r="39" spans="1:7" ht="97.5" customHeight="1" x14ac:dyDescent="0.2">
      <c r="A39" s="1546" t="s">
        <v>1879</v>
      </c>
      <c r="B39" s="1125" t="s">
        <v>1880</v>
      </c>
      <c r="C39" s="1121" t="s">
        <v>1871</v>
      </c>
      <c r="D39" s="1121">
        <v>1363.04</v>
      </c>
      <c r="E39" s="1128">
        <v>1363.04</v>
      </c>
      <c r="F39" s="1121">
        <v>148.30000000000001</v>
      </c>
      <c r="G39" s="326" t="s">
        <v>1881</v>
      </c>
    </row>
    <row r="40" spans="1:7" ht="92.25" customHeight="1" x14ac:dyDescent="0.2">
      <c r="A40" s="1546" t="s">
        <v>1882</v>
      </c>
      <c r="B40" s="1125" t="s">
        <v>1883</v>
      </c>
      <c r="C40" s="1121" t="s">
        <v>1871</v>
      </c>
      <c r="D40" s="1121">
        <v>612.79999999999995</v>
      </c>
      <c r="E40" s="1121">
        <v>612.79999999999995</v>
      </c>
      <c r="F40" s="1129">
        <v>0</v>
      </c>
      <c r="G40" s="326" t="s">
        <v>1884</v>
      </c>
    </row>
    <row r="41" spans="1:7" ht="101.25" customHeight="1" x14ac:dyDescent="0.2">
      <c r="A41" s="1546" t="s">
        <v>1885</v>
      </c>
      <c r="B41" s="1125" t="s">
        <v>1886</v>
      </c>
      <c r="C41" s="1121" t="s">
        <v>1871</v>
      </c>
      <c r="D41" s="1121">
        <v>85.1</v>
      </c>
      <c r="E41" s="1121">
        <v>85.1</v>
      </c>
      <c r="F41" s="1121">
        <v>85.1</v>
      </c>
      <c r="G41" s="326" t="s">
        <v>1887</v>
      </c>
    </row>
    <row r="42" spans="1:7" ht="64.5" customHeight="1" x14ac:dyDescent="0.2">
      <c r="A42" s="1546" t="s">
        <v>1888</v>
      </c>
      <c r="B42" s="1125" t="s">
        <v>1889</v>
      </c>
      <c r="C42" s="1121" t="s">
        <v>1082</v>
      </c>
      <c r="D42" s="1121">
        <v>39</v>
      </c>
      <c r="E42" s="1121">
        <v>40</v>
      </c>
      <c r="F42" s="1123">
        <v>46</v>
      </c>
      <c r="G42" s="326" t="s">
        <v>1890</v>
      </c>
    </row>
    <row r="43" spans="1:7" ht="72" x14ac:dyDescent="0.2">
      <c r="A43" s="1546" t="s">
        <v>1891</v>
      </c>
      <c r="B43" s="1125" t="s">
        <v>1892</v>
      </c>
      <c r="C43" s="1121" t="s">
        <v>1082</v>
      </c>
      <c r="D43" s="1121">
        <v>97</v>
      </c>
      <c r="E43" s="1121">
        <v>99</v>
      </c>
      <c r="F43" s="1123">
        <v>81</v>
      </c>
      <c r="G43" s="326" t="s">
        <v>1893</v>
      </c>
    </row>
    <row r="44" spans="1:7" ht="91.5" customHeight="1" x14ac:dyDescent="0.2">
      <c r="A44" s="1546" t="s">
        <v>1894</v>
      </c>
      <c r="B44" s="1125" t="s">
        <v>1895</v>
      </c>
      <c r="C44" s="1121" t="s">
        <v>1082</v>
      </c>
      <c r="D44" s="1121">
        <v>5</v>
      </c>
      <c r="E44" s="1121">
        <v>5</v>
      </c>
      <c r="F44" s="1123">
        <v>5</v>
      </c>
      <c r="G44" s="1127" t="s">
        <v>1896</v>
      </c>
    </row>
    <row r="45" spans="1:7" x14ac:dyDescent="0.2">
      <c r="G45" s="1108"/>
    </row>
    <row r="46" spans="1:7" ht="18" customHeight="1" x14ac:dyDescent="0.2">
      <c r="G46" s="1108"/>
    </row>
    <row r="47" spans="1:7" x14ac:dyDescent="0.2">
      <c r="G47" s="1108"/>
    </row>
    <row r="48" spans="1:7" x14ac:dyDescent="0.2">
      <c r="G48" s="1108"/>
    </row>
    <row r="49" spans="7:7" x14ac:dyDescent="0.2">
      <c r="G49" s="1108"/>
    </row>
    <row r="50" spans="7:7" ht="18" customHeight="1" x14ac:dyDescent="0.2">
      <c r="G50" s="1108"/>
    </row>
  </sheetData>
  <mergeCells count="7">
    <mergeCell ref="B19:G19"/>
    <mergeCell ref="B17:G17"/>
    <mergeCell ref="A2:G2"/>
    <mergeCell ref="B6:G6"/>
    <mergeCell ref="B9:G9"/>
    <mergeCell ref="B14:G14"/>
    <mergeCell ref="G15:G16"/>
  </mergeCells>
  <pageMargins left="0.78740157480314965" right="0.39370078740157483" top="0.78740157480314965" bottom="0.78740157480314965" header="0.39370078740157483" footer="0.39370078740157483"/>
  <pageSetup paperSize="9" scale="62" firstPageNumber="87" orientation="landscape" useFirstPageNumber="1" r:id="rId1"/>
  <headerFooter>
    <oddFooter>&amp;R&amp;"Arial,обычный"&amp;14&amp;P</oddFooter>
  </headerFooter>
  <rowBreaks count="1" manualBreakCount="1">
    <brk id="13" max="16383" man="1"/>
  </rowBreaks>
  <colBreaks count="1" manualBreakCount="1">
    <brk id="7"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sheetPr>
  <dimension ref="A1:J62"/>
  <sheetViews>
    <sheetView zoomScale="70" zoomScaleNormal="70" zoomScalePageLayoutView="70" workbookViewId="0">
      <selection activeCell="A7" sqref="A7:J62"/>
    </sheetView>
  </sheetViews>
  <sheetFormatPr defaultColWidth="7.5703125" defaultRowHeight="18" x14ac:dyDescent="0.25"/>
  <cols>
    <col min="1" max="1" width="8.7109375" style="485" customWidth="1"/>
    <col min="2" max="2" width="45.7109375" style="486" customWidth="1"/>
    <col min="3" max="3" width="15.7109375" style="487" customWidth="1"/>
    <col min="4" max="4" width="17.7109375" style="488" customWidth="1"/>
    <col min="5" max="5" width="17.7109375" style="489" customWidth="1"/>
    <col min="6" max="6" width="12.7109375" style="489" customWidth="1"/>
    <col min="7" max="7" width="35.7109375" style="486" customWidth="1"/>
    <col min="8" max="8" width="17.7109375" style="454" customWidth="1"/>
    <col min="9" max="9" width="12.7109375" style="454" customWidth="1"/>
    <col min="10" max="10" width="30.7109375" style="486" customWidth="1"/>
    <col min="11" max="256" width="7.5703125" style="454"/>
    <col min="257" max="257" width="8.7109375" style="454" customWidth="1"/>
    <col min="258" max="258" width="45.7109375" style="454" customWidth="1"/>
    <col min="259" max="259" width="15.7109375" style="454" customWidth="1"/>
    <col min="260" max="261" width="17.7109375" style="454" customWidth="1"/>
    <col min="262" max="262" width="15.28515625" style="454" customWidth="1"/>
    <col min="263" max="263" width="35.7109375" style="454" customWidth="1"/>
    <col min="264" max="264" width="17.7109375" style="454" customWidth="1"/>
    <col min="265" max="265" width="15.28515625" style="454" customWidth="1"/>
    <col min="266" max="266" width="30.7109375" style="454" customWidth="1"/>
    <col min="267" max="512" width="7.5703125" style="454"/>
    <col min="513" max="513" width="8.7109375" style="454" customWidth="1"/>
    <col min="514" max="514" width="45.7109375" style="454" customWidth="1"/>
    <col min="515" max="515" width="15.7109375" style="454" customWidth="1"/>
    <col min="516" max="517" width="17.7109375" style="454" customWidth="1"/>
    <col min="518" max="518" width="15.28515625" style="454" customWidth="1"/>
    <col min="519" max="519" width="35.7109375" style="454" customWidth="1"/>
    <col min="520" max="520" width="17.7109375" style="454" customWidth="1"/>
    <col min="521" max="521" width="15.28515625" style="454" customWidth="1"/>
    <col min="522" max="522" width="30.7109375" style="454" customWidth="1"/>
    <col min="523" max="768" width="7.5703125" style="454"/>
    <col min="769" max="769" width="8.7109375" style="454" customWidth="1"/>
    <col min="770" max="770" width="45.7109375" style="454" customWidth="1"/>
    <col min="771" max="771" width="15.7109375" style="454" customWidth="1"/>
    <col min="772" max="773" width="17.7109375" style="454" customWidth="1"/>
    <col min="774" max="774" width="15.28515625" style="454" customWidth="1"/>
    <col min="775" max="775" width="35.7109375" style="454" customWidth="1"/>
    <col min="776" max="776" width="17.7109375" style="454" customWidth="1"/>
    <col min="777" max="777" width="15.28515625" style="454" customWidth="1"/>
    <col min="778" max="778" width="30.7109375" style="454" customWidth="1"/>
    <col min="779" max="1024" width="7.5703125" style="454"/>
    <col min="1025" max="1025" width="8.7109375" style="454" customWidth="1"/>
    <col min="1026" max="1026" width="45.7109375" style="454" customWidth="1"/>
    <col min="1027" max="1027" width="15.7109375" style="454" customWidth="1"/>
    <col min="1028" max="1029" width="17.7109375" style="454" customWidth="1"/>
    <col min="1030" max="1030" width="15.28515625" style="454" customWidth="1"/>
    <col min="1031" max="1031" width="35.7109375" style="454" customWidth="1"/>
    <col min="1032" max="1032" width="17.7109375" style="454" customWidth="1"/>
    <col min="1033" max="1033" width="15.28515625" style="454" customWidth="1"/>
    <col min="1034" max="1034" width="30.7109375" style="454" customWidth="1"/>
    <col min="1035" max="1280" width="7.5703125" style="454"/>
    <col min="1281" max="1281" width="8.7109375" style="454" customWidth="1"/>
    <col min="1282" max="1282" width="45.7109375" style="454" customWidth="1"/>
    <col min="1283" max="1283" width="15.7109375" style="454" customWidth="1"/>
    <col min="1284" max="1285" width="17.7109375" style="454" customWidth="1"/>
    <col min="1286" max="1286" width="15.28515625" style="454" customWidth="1"/>
    <col min="1287" max="1287" width="35.7109375" style="454" customWidth="1"/>
    <col min="1288" max="1288" width="17.7109375" style="454" customWidth="1"/>
    <col min="1289" max="1289" width="15.28515625" style="454" customWidth="1"/>
    <col min="1290" max="1290" width="30.7109375" style="454" customWidth="1"/>
    <col min="1291" max="1536" width="7.5703125" style="454"/>
    <col min="1537" max="1537" width="8.7109375" style="454" customWidth="1"/>
    <col min="1538" max="1538" width="45.7109375" style="454" customWidth="1"/>
    <col min="1539" max="1539" width="15.7109375" style="454" customWidth="1"/>
    <col min="1540" max="1541" width="17.7109375" style="454" customWidth="1"/>
    <col min="1542" max="1542" width="15.28515625" style="454" customWidth="1"/>
    <col min="1543" max="1543" width="35.7109375" style="454" customWidth="1"/>
    <col min="1544" max="1544" width="17.7109375" style="454" customWidth="1"/>
    <col min="1545" max="1545" width="15.28515625" style="454" customWidth="1"/>
    <col min="1546" max="1546" width="30.7109375" style="454" customWidth="1"/>
    <col min="1547" max="1792" width="7.5703125" style="454"/>
    <col min="1793" max="1793" width="8.7109375" style="454" customWidth="1"/>
    <col min="1794" max="1794" width="45.7109375" style="454" customWidth="1"/>
    <col min="1795" max="1795" width="15.7109375" style="454" customWidth="1"/>
    <col min="1796" max="1797" width="17.7109375" style="454" customWidth="1"/>
    <col min="1798" max="1798" width="15.28515625" style="454" customWidth="1"/>
    <col min="1799" max="1799" width="35.7109375" style="454" customWidth="1"/>
    <col min="1800" max="1800" width="17.7109375" style="454" customWidth="1"/>
    <col min="1801" max="1801" width="15.28515625" style="454" customWidth="1"/>
    <col min="1802" max="1802" width="30.7109375" style="454" customWidth="1"/>
    <col min="1803" max="2048" width="7.5703125" style="454"/>
    <col min="2049" max="2049" width="8.7109375" style="454" customWidth="1"/>
    <col min="2050" max="2050" width="45.7109375" style="454" customWidth="1"/>
    <col min="2051" max="2051" width="15.7109375" style="454" customWidth="1"/>
    <col min="2052" max="2053" width="17.7109375" style="454" customWidth="1"/>
    <col min="2054" max="2054" width="15.28515625" style="454" customWidth="1"/>
    <col min="2055" max="2055" width="35.7109375" style="454" customWidth="1"/>
    <col min="2056" max="2056" width="17.7109375" style="454" customWidth="1"/>
    <col min="2057" max="2057" width="15.28515625" style="454" customWidth="1"/>
    <col min="2058" max="2058" width="30.7109375" style="454" customWidth="1"/>
    <col min="2059" max="2304" width="7.5703125" style="454"/>
    <col min="2305" max="2305" width="8.7109375" style="454" customWidth="1"/>
    <col min="2306" max="2306" width="45.7109375" style="454" customWidth="1"/>
    <col min="2307" max="2307" width="15.7109375" style="454" customWidth="1"/>
    <col min="2308" max="2309" width="17.7109375" style="454" customWidth="1"/>
    <col min="2310" max="2310" width="15.28515625" style="454" customWidth="1"/>
    <col min="2311" max="2311" width="35.7109375" style="454" customWidth="1"/>
    <col min="2312" max="2312" width="17.7109375" style="454" customWidth="1"/>
    <col min="2313" max="2313" width="15.28515625" style="454" customWidth="1"/>
    <col min="2314" max="2314" width="30.7109375" style="454" customWidth="1"/>
    <col min="2315" max="2560" width="7.5703125" style="454"/>
    <col min="2561" max="2561" width="8.7109375" style="454" customWidth="1"/>
    <col min="2562" max="2562" width="45.7109375" style="454" customWidth="1"/>
    <col min="2563" max="2563" width="15.7109375" style="454" customWidth="1"/>
    <col min="2564" max="2565" width="17.7109375" style="454" customWidth="1"/>
    <col min="2566" max="2566" width="15.28515625" style="454" customWidth="1"/>
    <col min="2567" max="2567" width="35.7109375" style="454" customWidth="1"/>
    <col min="2568" max="2568" width="17.7109375" style="454" customWidth="1"/>
    <col min="2569" max="2569" width="15.28515625" style="454" customWidth="1"/>
    <col min="2570" max="2570" width="30.7109375" style="454" customWidth="1"/>
    <col min="2571" max="2816" width="7.5703125" style="454"/>
    <col min="2817" max="2817" width="8.7109375" style="454" customWidth="1"/>
    <col min="2818" max="2818" width="45.7109375" style="454" customWidth="1"/>
    <col min="2819" max="2819" width="15.7109375" style="454" customWidth="1"/>
    <col min="2820" max="2821" width="17.7109375" style="454" customWidth="1"/>
    <col min="2822" max="2822" width="15.28515625" style="454" customWidth="1"/>
    <col min="2823" max="2823" width="35.7109375" style="454" customWidth="1"/>
    <col min="2824" max="2824" width="17.7109375" style="454" customWidth="1"/>
    <col min="2825" max="2825" width="15.28515625" style="454" customWidth="1"/>
    <col min="2826" max="2826" width="30.7109375" style="454" customWidth="1"/>
    <col min="2827" max="3072" width="7.5703125" style="454"/>
    <col min="3073" max="3073" width="8.7109375" style="454" customWidth="1"/>
    <col min="3074" max="3074" width="45.7109375" style="454" customWidth="1"/>
    <col min="3075" max="3075" width="15.7109375" style="454" customWidth="1"/>
    <col min="3076" max="3077" width="17.7109375" style="454" customWidth="1"/>
    <col min="3078" max="3078" width="15.28515625" style="454" customWidth="1"/>
    <col min="3079" max="3079" width="35.7109375" style="454" customWidth="1"/>
    <col min="3080" max="3080" width="17.7109375" style="454" customWidth="1"/>
    <col min="3081" max="3081" width="15.28515625" style="454" customWidth="1"/>
    <col min="3082" max="3082" width="30.7109375" style="454" customWidth="1"/>
    <col min="3083" max="3328" width="7.5703125" style="454"/>
    <col min="3329" max="3329" width="8.7109375" style="454" customWidth="1"/>
    <col min="3330" max="3330" width="45.7109375" style="454" customWidth="1"/>
    <col min="3331" max="3331" width="15.7109375" style="454" customWidth="1"/>
    <col min="3332" max="3333" width="17.7109375" style="454" customWidth="1"/>
    <col min="3334" max="3334" width="15.28515625" style="454" customWidth="1"/>
    <col min="3335" max="3335" width="35.7109375" style="454" customWidth="1"/>
    <col min="3336" max="3336" width="17.7109375" style="454" customWidth="1"/>
    <col min="3337" max="3337" width="15.28515625" style="454" customWidth="1"/>
    <col min="3338" max="3338" width="30.7109375" style="454" customWidth="1"/>
    <col min="3339" max="3584" width="7.5703125" style="454"/>
    <col min="3585" max="3585" width="8.7109375" style="454" customWidth="1"/>
    <col min="3586" max="3586" width="45.7109375" style="454" customWidth="1"/>
    <col min="3587" max="3587" width="15.7109375" style="454" customWidth="1"/>
    <col min="3588" max="3589" width="17.7109375" style="454" customWidth="1"/>
    <col min="3590" max="3590" width="15.28515625" style="454" customWidth="1"/>
    <col min="3591" max="3591" width="35.7109375" style="454" customWidth="1"/>
    <col min="3592" max="3592" width="17.7109375" style="454" customWidth="1"/>
    <col min="3593" max="3593" width="15.28515625" style="454" customWidth="1"/>
    <col min="3594" max="3594" width="30.7109375" style="454" customWidth="1"/>
    <col min="3595" max="3840" width="7.5703125" style="454"/>
    <col min="3841" max="3841" width="8.7109375" style="454" customWidth="1"/>
    <col min="3842" max="3842" width="45.7109375" style="454" customWidth="1"/>
    <col min="3843" max="3843" width="15.7109375" style="454" customWidth="1"/>
    <col min="3844" max="3845" width="17.7109375" style="454" customWidth="1"/>
    <col min="3846" max="3846" width="15.28515625" style="454" customWidth="1"/>
    <col min="3847" max="3847" width="35.7109375" style="454" customWidth="1"/>
    <col min="3848" max="3848" width="17.7109375" style="454" customWidth="1"/>
    <col min="3849" max="3849" width="15.28515625" style="454" customWidth="1"/>
    <col min="3850" max="3850" width="30.7109375" style="454" customWidth="1"/>
    <col min="3851" max="4096" width="7.5703125" style="454"/>
    <col min="4097" max="4097" width="8.7109375" style="454" customWidth="1"/>
    <col min="4098" max="4098" width="45.7109375" style="454" customWidth="1"/>
    <col min="4099" max="4099" width="15.7109375" style="454" customWidth="1"/>
    <col min="4100" max="4101" width="17.7109375" style="454" customWidth="1"/>
    <col min="4102" max="4102" width="15.28515625" style="454" customWidth="1"/>
    <col min="4103" max="4103" width="35.7109375" style="454" customWidth="1"/>
    <col min="4104" max="4104" width="17.7109375" style="454" customWidth="1"/>
    <col min="4105" max="4105" width="15.28515625" style="454" customWidth="1"/>
    <col min="4106" max="4106" width="30.7109375" style="454" customWidth="1"/>
    <col min="4107" max="4352" width="7.5703125" style="454"/>
    <col min="4353" max="4353" width="8.7109375" style="454" customWidth="1"/>
    <col min="4354" max="4354" width="45.7109375" style="454" customWidth="1"/>
    <col min="4355" max="4355" width="15.7109375" style="454" customWidth="1"/>
    <col min="4356" max="4357" width="17.7109375" style="454" customWidth="1"/>
    <col min="4358" max="4358" width="15.28515625" style="454" customWidth="1"/>
    <col min="4359" max="4359" width="35.7109375" style="454" customWidth="1"/>
    <col min="4360" max="4360" width="17.7109375" style="454" customWidth="1"/>
    <col min="4361" max="4361" width="15.28515625" style="454" customWidth="1"/>
    <col min="4362" max="4362" width="30.7109375" style="454" customWidth="1"/>
    <col min="4363" max="4608" width="7.5703125" style="454"/>
    <col min="4609" max="4609" width="8.7109375" style="454" customWidth="1"/>
    <col min="4610" max="4610" width="45.7109375" style="454" customWidth="1"/>
    <col min="4611" max="4611" width="15.7109375" style="454" customWidth="1"/>
    <col min="4612" max="4613" width="17.7109375" style="454" customWidth="1"/>
    <col min="4614" max="4614" width="15.28515625" style="454" customWidth="1"/>
    <col min="4615" max="4615" width="35.7109375" style="454" customWidth="1"/>
    <col min="4616" max="4616" width="17.7109375" style="454" customWidth="1"/>
    <col min="4617" max="4617" width="15.28515625" style="454" customWidth="1"/>
    <col min="4618" max="4618" width="30.7109375" style="454" customWidth="1"/>
    <col min="4619" max="4864" width="7.5703125" style="454"/>
    <col min="4865" max="4865" width="8.7109375" style="454" customWidth="1"/>
    <col min="4866" max="4866" width="45.7109375" style="454" customWidth="1"/>
    <col min="4867" max="4867" width="15.7109375" style="454" customWidth="1"/>
    <col min="4868" max="4869" width="17.7109375" style="454" customWidth="1"/>
    <col min="4870" max="4870" width="15.28515625" style="454" customWidth="1"/>
    <col min="4871" max="4871" width="35.7109375" style="454" customWidth="1"/>
    <col min="4872" max="4872" width="17.7109375" style="454" customWidth="1"/>
    <col min="4873" max="4873" width="15.28515625" style="454" customWidth="1"/>
    <col min="4874" max="4874" width="30.7109375" style="454" customWidth="1"/>
    <col min="4875" max="5120" width="7.5703125" style="454"/>
    <col min="5121" max="5121" width="8.7109375" style="454" customWidth="1"/>
    <col min="5122" max="5122" width="45.7109375" style="454" customWidth="1"/>
    <col min="5123" max="5123" width="15.7109375" style="454" customWidth="1"/>
    <col min="5124" max="5125" width="17.7109375" style="454" customWidth="1"/>
    <col min="5126" max="5126" width="15.28515625" style="454" customWidth="1"/>
    <col min="5127" max="5127" width="35.7109375" style="454" customWidth="1"/>
    <col min="5128" max="5128" width="17.7109375" style="454" customWidth="1"/>
    <col min="5129" max="5129" width="15.28515625" style="454" customWidth="1"/>
    <col min="5130" max="5130" width="30.7109375" style="454" customWidth="1"/>
    <col min="5131" max="5376" width="7.5703125" style="454"/>
    <col min="5377" max="5377" width="8.7109375" style="454" customWidth="1"/>
    <col min="5378" max="5378" width="45.7109375" style="454" customWidth="1"/>
    <col min="5379" max="5379" width="15.7109375" style="454" customWidth="1"/>
    <col min="5380" max="5381" width="17.7109375" style="454" customWidth="1"/>
    <col min="5382" max="5382" width="15.28515625" style="454" customWidth="1"/>
    <col min="5383" max="5383" width="35.7109375" style="454" customWidth="1"/>
    <col min="5384" max="5384" width="17.7109375" style="454" customWidth="1"/>
    <col min="5385" max="5385" width="15.28515625" style="454" customWidth="1"/>
    <col min="5386" max="5386" width="30.7109375" style="454" customWidth="1"/>
    <col min="5387" max="5632" width="7.5703125" style="454"/>
    <col min="5633" max="5633" width="8.7109375" style="454" customWidth="1"/>
    <col min="5634" max="5634" width="45.7109375" style="454" customWidth="1"/>
    <col min="5635" max="5635" width="15.7109375" style="454" customWidth="1"/>
    <col min="5636" max="5637" width="17.7109375" style="454" customWidth="1"/>
    <col min="5638" max="5638" width="15.28515625" style="454" customWidth="1"/>
    <col min="5639" max="5639" width="35.7109375" style="454" customWidth="1"/>
    <col min="5640" max="5640" width="17.7109375" style="454" customWidth="1"/>
    <col min="5641" max="5641" width="15.28515625" style="454" customWidth="1"/>
    <col min="5642" max="5642" width="30.7109375" style="454" customWidth="1"/>
    <col min="5643" max="5888" width="7.5703125" style="454"/>
    <col min="5889" max="5889" width="8.7109375" style="454" customWidth="1"/>
    <col min="5890" max="5890" width="45.7109375" style="454" customWidth="1"/>
    <col min="5891" max="5891" width="15.7109375" style="454" customWidth="1"/>
    <col min="5892" max="5893" width="17.7109375" style="454" customWidth="1"/>
    <col min="5894" max="5894" width="15.28515625" style="454" customWidth="1"/>
    <col min="5895" max="5895" width="35.7109375" style="454" customWidth="1"/>
    <col min="5896" max="5896" width="17.7109375" style="454" customWidth="1"/>
    <col min="5897" max="5897" width="15.28515625" style="454" customWidth="1"/>
    <col min="5898" max="5898" width="30.7109375" style="454" customWidth="1"/>
    <col min="5899" max="6144" width="7.5703125" style="454"/>
    <col min="6145" max="6145" width="8.7109375" style="454" customWidth="1"/>
    <col min="6146" max="6146" width="45.7109375" style="454" customWidth="1"/>
    <col min="6147" max="6147" width="15.7109375" style="454" customWidth="1"/>
    <col min="6148" max="6149" width="17.7109375" style="454" customWidth="1"/>
    <col min="6150" max="6150" width="15.28515625" style="454" customWidth="1"/>
    <col min="6151" max="6151" width="35.7109375" style="454" customWidth="1"/>
    <col min="6152" max="6152" width="17.7109375" style="454" customWidth="1"/>
    <col min="6153" max="6153" width="15.28515625" style="454" customWidth="1"/>
    <col min="6154" max="6154" width="30.7109375" style="454" customWidth="1"/>
    <col min="6155" max="6400" width="7.5703125" style="454"/>
    <col min="6401" max="6401" width="8.7109375" style="454" customWidth="1"/>
    <col min="6402" max="6402" width="45.7109375" style="454" customWidth="1"/>
    <col min="6403" max="6403" width="15.7109375" style="454" customWidth="1"/>
    <col min="6404" max="6405" width="17.7109375" style="454" customWidth="1"/>
    <col min="6406" max="6406" width="15.28515625" style="454" customWidth="1"/>
    <col min="6407" max="6407" width="35.7109375" style="454" customWidth="1"/>
    <col min="6408" max="6408" width="17.7109375" style="454" customWidth="1"/>
    <col min="6409" max="6409" width="15.28515625" style="454" customWidth="1"/>
    <col min="6410" max="6410" width="30.7109375" style="454" customWidth="1"/>
    <col min="6411" max="6656" width="7.5703125" style="454"/>
    <col min="6657" max="6657" width="8.7109375" style="454" customWidth="1"/>
    <col min="6658" max="6658" width="45.7109375" style="454" customWidth="1"/>
    <col min="6659" max="6659" width="15.7109375" style="454" customWidth="1"/>
    <col min="6660" max="6661" width="17.7109375" style="454" customWidth="1"/>
    <col min="6662" max="6662" width="15.28515625" style="454" customWidth="1"/>
    <col min="6663" max="6663" width="35.7109375" style="454" customWidth="1"/>
    <col min="6664" max="6664" width="17.7109375" style="454" customWidth="1"/>
    <col min="6665" max="6665" width="15.28515625" style="454" customWidth="1"/>
    <col min="6666" max="6666" width="30.7109375" style="454" customWidth="1"/>
    <col min="6667" max="6912" width="7.5703125" style="454"/>
    <col min="6913" max="6913" width="8.7109375" style="454" customWidth="1"/>
    <col min="6914" max="6914" width="45.7109375" style="454" customWidth="1"/>
    <col min="6915" max="6915" width="15.7109375" style="454" customWidth="1"/>
    <col min="6916" max="6917" width="17.7109375" style="454" customWidth="1"/>
    <col min="6918" max="6918" width="15.28515625" style="454" customWidth="1"/>
    <col min="6919" max="6919" width="35.7109375" style="454" customWidth="1"/>
    <col min="6920" max="6920" width="17.7109375" style="454" customWidth="1"/>
    <col min="6921" max="6921" width="15.28515625" style="454" customWidth="1"/>
    <col min="6922" max="6922" width="30.7109375" style="454" customWidth="1"/>
    <col min="6923" max="7168" width="7.5703125" style="454"/>
    <col min="7169" max="7169" width="8.7109375" style="454" customWidth="1"/>
    <col min="7170" max="7170" width="45.7109375" style="454" customWidth="1"/>
    <col min="7171" max="7171" width="15.7109375" style="454" customWidth="1"/>
    <col min="7172" max="7173" width="17.7109375" style="454" customWidth="1"/>
    <col min="7174" max="7174" width="15.28515625" style="454" customWidth="1"/>
    <col min="7175" max="7175" width="35.7109375" style="454" customWidth="1"/>
    <col min="7176" max="7176" width="17.7109375" style="454" customWidth="1"/>
    <col min="7177" max="7177" width="15.28515625" style="454" customWidth="1"/>
    <col min="7178" max="7178" width="30.7109375" style="454" customWidth="1"/>
    <col min="7179" max="7424" width="7.5703125" style="454"/>
    <col min="7425" max="7425" width="8.7109375" style="454" customWidth="1"/>
    <col min="7426" max="7426" width="45.7109375" style="454" customWidth="1"/>
    <col min="7427" max="7427" width="15.7109375" style="454" customWidth="1"/>
    <col min="7428" max="7429" width="17.7109375" style="454" customWidth="1"/>
    <col min="7430" max="7430" width="15.28515625" style="454" customWidth="1"/>
    <col min="7431" max="7431" width="35.7109375" style="454" customWidth="1"/>
    <col min="7432" max="7432" width="17.7109375" style="454" customWidth="1"/>
    <col min="7433" max="7433" width="15.28515625" style="454" customWidth="1"/>
    <col min="7434" max="7434" width="30.7109375" style="454" customWidth="1"/>
    <col min="7435" max="7680" width="7.5703125" style="454"/>
    <col min="7681" max="7681" width="8.7109375" style="454" customWidth="1"/>
    <col min="7682" max="7682" width="45.7109375" style="454" customWidth="1"/>
    <col min="7683" max="7683" width="15.7109375" style="454" customWidth="1"/>
    <col min="7684" max="7685" width="17.7109375" style="454" customWidth="1"/>
    <col min="7686" max="7686" width="15.28515625" style="454" customWidth="1"/>
    <col min="7687" max="7687" width="35.7109375" style="454" customWidth="1"/>
    <col min="7688" max="7688" width="17.7109375" style="454" customWidth="1"/>
    <col min="7689" max="7689" width="15.28515625" style="454" customWidth="1"/>
    <col min="7690" max="7690" width="30.7109375" style="454" customWidth="1"/>
    <col min="7691" max="7936" width="7.5703125" style="454"/>
    <col min="7937" max="7937" width="8.7109375" style="454" customWidth="1"/>
    <col min="7938" max="7938" width="45.7109375" style="454" customWidth="1"/>
    <col min="7939" max="7939" width="15.7109375" style="454" customWidth="1"/>
    <col min="7940" max="7941" width="17.7109375" style="454" customWidth="1"/>
    <col min="7942" max="7942" width="15.28515625" style="454" customWidth="1"/>
    <col min="7943" max="7943" width="35.7109375" style="454" customWidth="1"/>
    <col min="7944" max="7944" width="17.7109375" style="454" customWidth="1"/>
    <col min="7945" max="7945" width="15.28515625" style="454" customWidth="1"/>
    <col min="7946" max="7946" width="30.7109375" style="454" customWidth="1"/>
    <col min="7947" max="8192" width="7.5703125" style="454"/>
    <col min="8193" max="8193" width="8.7109375" style="454" customWidth="1"/>
    <col min="8194" max="8194" width="45.7109375" style="454" customWidth="1"/>
    <col min="8195" max="8195" width="15.7109375" style="454" customWidth="1"/>
    <col min="8196" max="8197" width="17.7109375" style="454" customWidth="1"/>
    <col min="8198" max="8198" width="15.28515625" style="454" customWidth="1"/>
    <col min="8199" max="8199" width="35.7109375" style="454" customWidth="1"/>
    <col min="8200" max="8200" width="17.7109375" style="454" customWidth="1"/>
    <col min="8201" max="8201" width="15.28515625" style="454" customWidth="1"/>
    <col min="8202" max="8202" width="30.7109375" style="454" customWidth="1"/>
    <col min="8203" max="8448" width="7.5703125" style="454"/>
    <col min="8449" max="8449" width="8.7109375" style="454" customWidth="1"/>
    <col min="8450" max="8450" width="45.7109375" style="454" customWidth="1"/>
    <col min="8451" max="8451" width="15.7109375" style="454" customWidth="1"/>
    <col min="8452" max="8453" width="17.7109375" style="454" customWidth="1"/>
    <col min="8454" max="8454" width="15.28515625" style="454" customWidth="1"/>
    <col min="8455" max="8455" width="35.7109375" style="454" customWidth="1"/>
    <col min="8456" max="8456" width="17.7109375" style="454" customWidth="1"/>
    <col min="8457" max="8457" width="15.28515625" style="454" customWidth="1"/>
    <col min="8458" max="8458" width="30.7109375" style="454" customWidth="1"/>
    <col min="8459" max="8704" width="7.5703125" style="454"/>
    <col min="8705" max="8705" width="8.7109375" style="454" customWidth="1"/>
    <col min="8706" max="8706" width="45.7109375" style="454" customWidth="1"/>
    <col min="8707" max="8707" width="15.7109375" style="454" customWidth="1"/>
    <col min="8708" max="8709" width="17.7109375" style="454" customWidth="1"/>
    <col min="8710" max="8710" width="15.28515625" style="454" customWidth="1"/>
    <col min="8711" max="8711" width="35.7109375" style="454" customWidth="1"/>
    <col min="8712" max="8712" width="17.7109375" style="454" customWidth="1"/>
    <col min="8713" max="8713" width="15.28515625" style="454" customWidth="1"/>
    <col min="8714" max="8714" width="30.7109375" style="454" customWidth="1"/>
    <col min="8715" max="8960" width="7.5703125" style="454"/>
    <col min="8961" max="8961" width="8.7109375" style="454" customWidth="1"/>
    <col min="8962" max="8962" width="45.7109375" style="454" customWidth="1"/>
    <col min="8963" max="8963" width="15.7109375" style="454" customWidth="1"/>
    <col min="8964" max="8965" width="17.7109375" style="454" customWidth="1"/>
    <col min="8966" max="8966" width="15.28515625" style="454" customWidth="1"/>
    <col min="8967" max="8967" width="35.7109375" style="454" customWidth="1"/>
    <col min="8968" max="8968" width="17.7109375" style="454" customWidth="1"/>
    <col min="8969" max="8969" width="15.28515625" style="454" customWidth="1"/>
    <col min="8970" max="8970" width="30.7109375" style="454" customWidth="1"/>
    <col min="8971" max="9216" width="7.5703125" style="454"/>
    <col min="9217" max="9217" width="8.7109375" style="454" customWidth="1"/>
    <col min="9218" max="9218" width="45.7109375" style="454" customWidth="1"/>
    <col min="9219" max="9219" width="15.7109375" style="454" customWidth="1"/>
    <col min="9220" max="9221" width="17.7109375" style="454" customWidth="1"/>
    <col min="9222" max="9222" width="15.28515625" style="454" customWidth="1"/>
    <col min="9223" max="9223" width="35.7109375" style="454" customWidth="1"/>
    <col min="9224" max="9224" width="17.7109375" style="454" customWidth="1"/>
    <col min="9225" max="9225" width="15.28515625" style="454" customWidth="1"/>
    <col min="9226" max="9226" width="30.7109375" style="454" customWidth="1"/>
    <col min="9227" max="9472" width="7.5703125" style="454"/>
    <col min="9473" max="9473" width="8.7109375" style="454" customWidth="1"/>
    <col min="9474" max="9474" width="45.7109375" style="454" customWidth="1"/>
    <col min="9475" max="9475" width="15.7109375" style="454" customWidth="1"/>
    <col min="9476" max="9477" width="17.7109375" style="454" customWidth="1"/>
    <col min="9478" max="9478" width="15.28515625" style="454" customWidth="1"/>
    <col min="9479" max="9479" width="35.7109375" style="454" customWidth="1"/>
    <col min="9480" max="9480" width="17.7109375" style="454" customWidth="1"/>
    <col min="9481" max="9481" width="15.28515625" style="454" customWidth="1"/>
    <col min="9482" max="9482" width="30.7109375" style="454" customWidth="1"/>
    <col min="9483" max="9728" width="7.5703125" style="454"/>
    <col min="9729" max="9729" width="8.7109375" style="454" customWidth="1"/>
    <col min="9730" max="9730" width="45.7109375" style="454" customWidth="1"/>
    <col min="9731" max="9731" width="15.7109375" style="454" customWidth="1"/>
    <col min="9732" max="9733" width="17.7109375" style="454" customWidth="1"/>
    <col min="9734" max="9734" width="15.28515625" style="454" customWidth="1"/>
    <col min="9735" max="9735" width="35.7109375" style="454" customWidth="1"/>
    <col min="9736" max="9736" width="17.7109375" style="454" customWidth="1"/>
    <col min="9737" max="9737" width="15.28515625" style="454" customWidth="1"/>
    <col min="9738" max="9738" width="30.7109375" style="454" customWidth="1"/>
    <col min="9739" max="9984" width="7.5703125" style="454"/>
    <col min="9985" max="9985" width="8.7109375" style="454" customWidth="1"/>
    <col min="9986" max="9986" width="45.7109375" style="454" customWidth="1"/>
    <col min="9987" max="9987" width="15.7109375" style="454" customWidth="1"/>
    <col min="9988" max="9989" width="17.7109375" style="454" customWidth="1"/>
    <col min="9990" max="9990" width="15.28515625" style="454" customWidth="1"/>
    <col min="9991" max="9991" width="35.7109375" style="454" customWidth="1"/>
    <col min="9992" max="9992" width="17.7109375" style="454" customWidth="1"/>
    <col min="9993" max="9993" width="15.28515625" style="454" customWidth="1"/>
    <col min="9994" max="9994" width="30.7109375" style="454" customWidth="1"/>
    <col min="9995" max="10240" width="7.5703125" style="454"/>
    <col min="10241" max="10241" width="8.7109375" style="454" customWidth="1"/>
    <col min="10242" max="10242" width="45.7109375" style="454" customWidth="1"/>
    <col min="10243" max="10243" width="15.7109375" style="454" customWidth="1"/>
    <col min="10244" max="10245" width="17.7109375" style="454" customWidth="1"/>
    <col min="10246" max="10246" width="15.28515625" style="454" customWidth="1"/>
    <col min="10247" max="10247" width="35.7109375" style="454" customWidth="1"/>
    <col min="10248" max="10248" width="17.7109375" style="454" customWidth="1"/>
    <col min="10249" max="10249" width="15.28515625" style="454" customWidth="1"/>
    <col min="10250" max="10250" width="30.7109375" style="454" customWidth="1"/>
    <col min="10251" max="10496" width="7.5703125" style="454"/>
    <col min="10497" max="10497" width="8.7109375" style="454" customWidth="1"/>
    <col min="10498" max="10498" width="45.7109375" style="454" customWidth="1"/>
    <col min="10499" max="10499" width="15.7109375" style="454" customWidth="1"/>
    <col min="10500" max="10501" width="17.7109375" style="454" customWidth="1"/>
    <col min="10502" max="10502" width="15.28515625" style="454" customWidth="1"/>
    <col min="10503" max="10503" width="35.7109375" style="454" customWidth="1"/>
    <col min="10504" max="10504" width="17.7109375" style="454" customWidth="1"/>
    <col min="10505" max="10505" width="15.28515625" style="454" customWidth="1"/>
    <col min="10506" max="10506" width="30.7109375" style="454" customWidth="1"/>
    <col min="10507" max="10752" width="7.5703125" style="454"/>
    <col min="10753" max="10753" width="8.7109375" style="454" customWidth="1"/>
    <col min="10754" max="10754" width="45.7109375" style="454" customWidth="1"/>
    <col min="10755" max="10755" width="15.7109375" style="454" customWidth="1"/>
    <col min="10756" max="10757" width="17.7109375" style="454" customWidth="1"/>
    <col min="10758" max="10758" width="15.28515625" style="454" customWidth="1"/>
    <col min="10759" max="10759" width="35.7109375" style="454" customWidth="1"/>
    <col min="10760" max="10760" width="17.7109375" style="454" customWidth="1"/>
    <col min="10761" max="10761" width="15.28515625" style="454" customWidth="1"/>
    <col min="10762" max="10762" width="30.7109375" style="454" customWidth="1"/>
    <col min="10763" max="11008" width="7.5703125" style="454"/>
    <col min="11009" max="11009" width="8.7109375" style="454" customWidth="1"/>
    <col min="11010" max="11010" width="45.7109375" style="454" customWidth="1"/>
    <col min="11011" max="11011" width="15.7109375" style="454" customWidth="1"/>
    <col min="11012" max="11013" width="17.7109375" style="454" customWidth="1"/>
    <col min="11014" max="11014" width="15.28515625" style="454" customWidth="1"/>
    <col min="11015" max="11015" width="35.7109375" style="454" customWidth="1"/>
    <col min="11016" max="11016" width="17.7109375" style="454" customWidth="1"/>
    <col min="11017" max="11017" width="15.28515625" style="454" customWidth="1"/>
    <col min="11018" max="11018" width="30.7109375" style="454" customWidth="1"/>
    <col min="11019" max="11264" width="7.5703125" style="454"/>
    <col min="11265" max="11265" width="8.7109375" style="454" customWidth="1"/>
    <col min="11266" max="11266" width="45.7109375" style="454" customWidth="1"/>
    <col min="11267" max="11267" width="15.7109375" style="454" customWidth="1"/>
    <col min="11268" max="11269" width="17.7109375" style="454" customWidth="1"/>
    <col min="11270" max="11270" width="15.28515625" style="454" customWidth="1"/>
    <col min="11271" max="11271" width="35.7109375" style="454" customWidth="1"/>
    <col min="11272" max="11272" width="17.7109375" style="454" customWidth="1"/>
    <col min="11273" max="11273" width="15.28515625" style="454" customWidth="1"/>
    <col min="11274" max="11274" width="30.7109375" style="454" customWidth="1"/>
    <col min="11275" max="11520" width="7.5703125" style="454"/>
    <col min="11521" max="11521" width="8.7109375" style="454" customWidth="1"/>
    <col min="11522" max="11522" width="45.7109375" style="454" customWidth="1"/>
    <col min="11523" max="11523" width="15.7109375" style="454" customWidth="1"/>
    <col min="11524" max="11525" width="17.7109375" style="454" customWidth="1"/>
    <col min="11526" max="11526" width="15.28515625" style="454" customWidth="1"/>
    <col min="11527" max="11527" width="35.7109375" style="454" customWidth="1"/>
    <col min="11528" max="11528" width="17.7109375" style="454" customWidth="1"/>
    <col min="11529" max="11529" width="15.28515625" style="454" customWidth="1"/>
    <col min="11530" max="11530" width="30.7109375" style="454" customWidth="1"/>
    <col min="11531" max="11776" width="7.5703125" style="454"/>
    <col min="11777" max="11777" width="8.7109375" style="454" customWidth="1"/>
    <col min="11778" max="11778" width="45.7109375" style="454" customWidth="1"/>
    <col min="11779" max="11779" width="15.7109375" style="454" customWidth="1"/>
    <col min="11780" max="11781" width="17.7109375" style="454" customWidth="1"/>
    <col min="11782" max="11782" width="15.28515625" style="454" customWidth="1"/>
    <col min="11783" max="11783" width="35.7109375" style="454" customWidth="1"/>
    <col min="11784" max="11784" width="17.7109375" style="454" customWidth="1"/>
    <col min="11785" max="11785" width="15.28515625" style="454" customWidth="1"/>
    <col min="11786" max="11786" width="30.7109375" style="454" customWidth="1"/>
    <col min="11787" max="12032" width="7.5703125" style="454"/>
    <col min="12033" max="12033" width="8.7109375" style="454" customWidth="1"/>
    <col min="12034" max="12034" width="45.7109375" style="454" customWidth="1"/>
    <col min="12035" max="12035" width="15.7109375" style="454" customWidth="1"/>
    <col min="12036" max="12037" width="17.7109375" style="454" customWidth="1"/>
    <col min="12038" max="12038" width="15.28515625" style="454" customWidth="1"/>
    <col min="12039" max="12039" width="35.7109375" style="454" customWidth="1"/>
    <col min="12040" max="12040" width="17.7109375" style="454" customWidth="1"/>
    <col min="12041" max="12041" width="15.28515625" style="454" customWidth="1"/>
    <col min="12042" max="12042" width="30.7109375" style="454" customWidth="1"/>
    <col min="12043" max="12288" width="7.5703125" style="454"/>
    <col min="12289" max="12289" width="8.7109375" style="454" customWidth="1"/>
    <col min="12290" max="12290" width="45.7109375" style="454" customWidth="1"/>
    <col min="12291" max="12291" width="15.7109375" style="454" customWidth="1"/>
    <col min="12292" max="12293" width="17.7109375" style="454" customWidth="1"/>
    <col min="12294" max="12294" width="15.28515625" style="454" customWidth="1"/>
    <col min="12295" max="12295" width="35.7109375" style="454" customWidth="1"/>
    <col min="12296" max="12296" width="17.7109375" style="454" customWidth="1"/>
    <col min="12297" max="12297" width="15.28515625" style="454" customWidth="1"/>
    <col min="12298" max="12298" width="30.7109375" style="454" customWidth="1"/>
    <col min="12299" max="12544" width="7.5703125" style="454"/>
    <col min="12545" max="12545" width="8.7109375" style="454" customWidth="1"/>
    <col min="12546" max="12546" width="45.7109375" style="454" customWidth="1"/>
    <col min="12547" max="12547" width="15.7109375" style="454" customWidth="1"/>
    <col min="12548" max="12549" width="17.7109375" style="454" customWidth="1"/>
    <col min="12550" max="12550" width="15.28515625" style="454" customWidth="1"/>
    <col min="12551" max="12551" width="35.7109375" style="454" customWidth="1"/>
    <col min="12552" max="12552" width="17.7109375" style="454" customWidth="1"/>
    <col min="12553" max="12553" width="15.28515625" style="454" customWidth="1"/>
    <col min="12554" max="12554" width="30.7109375" style="454" customWidth="1"/>
    <col min="12555" max="12800" width="7.5703125" style="454"/>
    <col min="12801" max="12801" width="8.7109375" style="454" customWidth="1"/>
    <col min="12802" max="12802" width="45.7109375" style="454" customWidth="1"/>
    <col min="12803" max="12803" width="15.7109375" style="454" customWidth="1"/>
    <col min="12804" max="12805" width="17.7109375" style="454" customWidth="1"/>
    <col min="12806" max="12806" width="15.28515625" style="454" customWidth="1"/>
    <col min="12807" max="12807" width="35.7109375" style="454" customWidth="1"/>
    <col min="12808" max="12808" width="17.7109375" style="454" customWidth="1"/>
    <col min="12809" max="12809" width="15.28515625" style="454" customWidth="1"/>
    <col min="12810" max="12810" width="30.7109375" style="454" customWidth="1"/>
    <col min="12811" max="13056" width="7.5703125" style="454"/>
    <col min="13057" max="13057" width="8.7109375" style="454" customWidth="1"/>
    <col min="13058" max="13058" width="45.7109375" style="454" customWidth="1"/>
    <col min="13059" max="13059" width="15.7109375" style="454" customWidth="1"/>
    <col min="13060" max="13061" width="17.7109375" style="454" customWidth="1"/>
    <col min="13062" max="13062" width="15.28515625" style="454" customWidth="1"/>
    <col min="13063" max="13063" width="35.7109375" style="454" customWidth="1"/>
    <col min="13064" max="13064" width="17.7109375" style="454" customWidth="1"/>
    <col min="13065" max="13065" width="15.28515625" style="454" customWidth="1"/>
    <col min="13066" max="13066" width="30.7109375" style="454" customWidth="1"/>
    <col min="13067" max="13312" width="7.5703125" style="454"/>
    <col min="13313" max="13313" width="8.7109375" style="454" customWidth="1"/>
    <col min="13314" max="13314" width="45.7109375" style="454" customWidth="1"/>
    <col min="13315" max="13315" width="15.7109375" style="454" customWidth="1"/>
    <col min="13316" max="13317" width="17.7109375" style="454" customWidth="1"/>
    <col min="13318" max="13318" width="15.28515625" style="454" customWidth="1"/>
    <col min="13319" max="13319" width="35.7109375" style="454" customWidth="1"/>
    <col min="13320" max="13320" width="17.7109375" style="454" customWidth="1"/>
    <col min="13321" max="13321" width="15.28515625" style="454" customWidth="1"/>
    <col min="13322" max="13322" width="30.7109375" style="454" customWidth="1"/>
    <col min="13323" max="13568" width="7.5703125" style="454"/>
    <col min="13569" max="13569" width="8.7109375" style="454" customWidth="1"/>
    <col min="13570" max="13570" width="45.7109375" style="454" customWidth="1"/>
    <col min="13571" max="13571" width="15.7109375" style="454" customWidth="1"/>
    <col min="13572" max="13573" width="17.7109375" style="454" customWidth="1"/>
    <col min="13574" max="13574" width="15.28515625" style="454" customWidth="1"/>
    <col min="13575" max="13575" width="35.7109375" style="454" customWidth="1"/>
    <col min="13576" max="13576" width="17.7109375" style="454" customWidth="1"/>
    <col min="13577" max="13577" width="15.28515625" style="454" customWidth="1"/>
    <col min="13578" max="13578" width="30.7109375" style="454" customWidth="1"/>
    <col min="13579" max="13824" width="7.5703125" style="454"/>
    <col min="13825" max="13825" width="8.7109375" style="454" customWidth="1"/>
    <col min="13826" max="13826" width="45.7109375" style="454" customWidth="1"/>
    <col min="13827" max="13827" width="15.7109375" style="454" customWidth="1"/>
    <col min="13828" max="13829" width="17.7109375" style="454" customWidth="1"/>
    <col min="13830" max="13830" width="15.28515625" style="454" customWidth="1"/>
    <col min="13831" max="13831" width="35.7109375" style="454" customWidth="1"/>
    <col min="13832" max="13832" width="17.7109375" style="454" customWidth="1"/>
    <col min="13833" max="13833" width="15.28515625" style="454" customWidth="1"/>
    <col min="13834" max="13834" width="30.7109375" style="454" customWidth="1"/>
    <col min="13835" max="14080" width="7.5703125" style="454"/>
    <col min="14081" max="14081" width="8.7109375" style="454" customWidth="1"/>
    <col min="14082" max="14082" width="45.7109375" style="454" customWidth="1"/>
    <col min="14083" max="14083" width="15.7109375" style="454" customWidth="1"/>
    <col min="14084" max="14085" width="17.7109375" style="454" customWidth="1"/>
    <col min="14086" max="14086" width="15.28515625" style="454" customWidth="1"/>
    <col min="14087" max="14087" width="35.7109375" style="454" customWidth="1"/>
    <col min="14088" max="14088" width="17.7109375" style="454" customWidth="1"/>
    <col min="14089" max="14089" width="15.28515625" style="454" customWidth="1"/>
    <col min="14090" max="14090" width="30.7109375" style="454" customWidth="1"/>
    <col min="14091" max="14336" width="7.5703125" style="454"/>
    <col min="14337" max="14337" width="8.7109375" style="454" customWidth="1"/>
    <col min="14338" max="14338" width="45.7109375" style="454" customWidth="1"/>
    <col min="14339" max="14339" width="15.7109375" style="454" customWidth="1"/>
    <col min="14340" max="14341" width="17.7109375" style="454" customWidth="1"/>
    <col min="14342" max="14342" width="15.28515625" style="454" customWidth="1"/>
    <col min="14343" max="14343" width="35.7109375" style="454" customWidth="1"/>
    <col min="14344" max="14344" width="17.7109375" style="454" customWidth="1"/>
    <col min="14345" max="14345" width="15.28515625" style="454" customWidth="1"/>
    <col min="14346" max="14346" width="30.7109375" style="454" customWidth="1"/>
    <col min="14347" max="14592" width="7.5703125" style="454"/>
    <col min="14593" max="14593" width="8.7109375" style="454" customWidth="1"/>
    <col min="14594" max="14594" width="45.7109375" style="454" customWidth="1"/>
    <col min="14595" max="14595" width="15.7109375" style="454" customWidth="1"/>
    <col min="14596" max="14597" width="17.7109375" style="454" customWidth="1"/>
    <col min="14598" max="14598" width="15.28515625" style="454" customWidth="1"/>
    <col min="14599" max="14599" width="35.7109375" style="454" customWidth="1"/>
    <col min="14600" max="14600" width="17.7109375" style="454" customWidth="1"/>
    <col min="14601" max="14601" width="15.28515625" style="454" customWidth="1"/>
    <col min="14602" max="14602" width="30.7109375" style="454" customWidth="1"/>
    <col min="14603" max="14848" width="7.5703125" style="454"/>
    <col min="14849" max="14849" width="8.7109375" style="454" customWidth="1"/>
    <col min="14850" max="14850" width="45.7109375" style="454" customWidth="1"/>
    <col min="14851" max="14851" width="15.7109375" style="454" customWidth="1"/>
    <col min="14852" max="14853" width="17.7109375" style="454" customWidth="1"/>
    <col min="14854" max="14854" width="15.28515625" style="454" customWidth="1"/>
    <col min="14855" max="14855" width="35.7109375" style="454" customWidth="1"/>
    <col min="14856" max="14856" width="17.7109375" style="454" customWidth="1"/>
    <col min="14857" max="14857" width="15.28515625" style="454" customWidth="1"/>
    <col min="14858" max="14858" width="30.7109375" style="454" customWidth="1"/>
    <col min="14859" max="15104" width="7.5703125" style="454"/>
    <col min="15105" max="15105" width="8.7109375" style="454" customWidth="1"/>
    <col min="15106" max="15106" width="45.7109375" style="454" customWidth="1"/>
    <col min="15107" max="15107" width="15.7109375" style="454" customWidth="1"/>
    <col min="15108" max="15109" width="17.7109375" style="454" customWidth="1"/>
    <col min="15110" max="15110" width="15.28515625" style="454" customWidth="1"/>
    <col min="15111" max="15111" width="35.7109375" style="454" customWidth="1"/>
    <col min="15112" max="15112" width="17.7109375" style="454" customWidth="1"/>
    <col min="15113" max="15113" width="15.28515625" style="454" customWidth="1"/>
    <col min="15114" max="15114" width="30.7109375" style="454" customWidth="1"/>
    <col min="15115" max="15360" width="7.5703125" style="454"/>
    <col min="15361" max="15361" width="8.7109375" style="454" customWidth="1"/>
    <col min="15362" max="15362" width="45.7109375" style="454" customWidth="1"/>
    <col min="15363" max="15363" width="15.7109375" style="454" customWidth="1"/>
    <col min="15364" max="15365" width="17.7109375" style="454" customWidth="1"/>
    <col min="15366" max="15366" width="15.28515625" style="454" customWidth="1"/>
    <col min="15367" max="15367" width="35.7109375" style="454" customWidth="1"/>
    <col min="15368" max="15368" width="17.7109375" style="454" customWidth="1"/>
    <col min="15369" max="15369" width="15.28515625" style="454" customWidth="1"/>
    <col min="15370" max="15370" width="30.7109375" style="454" customWidth="1"/>
    <col min="15371" max="15616" width="7.5703125" style="454"/>
    <col min="15617" max="15617" width="8.7109375" style="454" customWidth="1"/>
    <col min="15618" max="15618" width="45.7109375" style="454" customWidth="1"/>
    <col min="15619" max="15619" width="15.7109375" style="454" customWidth="1"/>
    <col min="15620" max="15621" width="17.7109375" style="454" customWidth="1"/>
    <col min="15622" max="15622" width="15.28515625" style="454" customWidth="1"/>
    <col min="15623" max="15623" width="35.7109375" style="454" customWidth="1"/>
    <col min="15624" max="15624" width="17.7109375" style="454" customWidth="1"/>
    <col min="15625" max="15625" width="15.28515625" style="454" customWidth="1"/>
    <col min="15626" max="15626" width="30.7109375" style="454" customWidth="1"/>
    <col min="15627" max="15872" width="7.5703125" style="454"/>
    <col min="15873" max="15873" width="8.7109375" style="454" customWidth="1"/>
    <col min="15874" max="15874" width="45.7109375" style="454" customWidth="1"/>
    <col min="15875" max="15875" width="15.7109375" style="454" customWidth="1"/>
    <col min="15876" max="15877" width="17.7109375" style="454" customWidth="1"/>
    <col min="15878" max="15878" width="15.28515625" style="454" customWidth="1"/>
    <col min="15879" max="15879" width="35.7109375" style="454" customWidth="1"/>
    <col min="15880" max="15880" width="17.7109375" style="454" customWidth="1"/>
    <col min="15881" max="15881" width="15.28515625" style="454" customWidth="1"/>
    <col min="15882" max="15882" width="30.7109375" style="454" customWidth="1"/>
    <col min="15883" max="16128" width="7.5703125" style="454"/>
    <col min="16129" max="16129" width="8.7109375" style="454" customWidth="1"/>
    <col min="16130" max="16130" width="45.7109375" style="454" customWidth="1"/>
    <col min="16131" max="16131" width="15.7109375" style="454" customWidth="1"/>
    <col min="16132" max="16133" width="17.7109375" style="454" customWidth="1"/>
    <col min="16134" max="16134" width="15.28515625" style="454" customWidth="1"/>
    <col min="16135" max="16135" width="35.7109375" style="454" customWidth="1"/>
    <col min="16136" max="16136" width="17.7109375" style="454" customWidth="1"/>
    <col min="16137" max="16137" width="15.28515625" style="454" customWidth="1"/>
    <col min="16138" max="16138" width="30.7109375" style="454" customWidth="1"/>
    <col min="16139" max="16384" width="7.5703125" style="454"/>
  </cols>
  <sheetData>
    <row r="1" spans="1:10" x14ac:dyDescent="0.25">
      <c r="J1" s="1245" t="s">
        <v>2051</v>
      </c>
    </row>
    <row r="2" spans="1:10" ht="18" customHeight="1" x14ac:dyDescent="0.25">
      <c r="A2" s="1773" t="s">
        <v>356</v>
      </c>
      <c r="B2" s="1773"/>
      <c r="C2" s="1773"/>
      <c r="D2" s="1773"/>
      <c r="E2" s="1773"/>
      <c r="F2" s="1773"/>
      <c r="G2" s="1773"/>
      <c r="H2" s="1773"/>
      <c r="I2" s="1773"/>
      <c r="J2" s="1773"/>
    </row>
    <row r="3" spans="1:10" ht="18" customHeight="1" x14ac:dyDescent="0.25">
      <c r="A3" s="1773" t="s">
        <v>357</v>
      </c>
      <c r="B3" s="1773"/>
      <c r="C3" s="1773"/>
      <c r="D3" s="1773"/>
      <c r="E3" s="1773"/>
      <c r="F3" s="1773"/>
      <c r="G3" s="1773"/>
      <c r="H3" s="1773"/>
      <c r="I3" s="1773"/>
      <c r="J3" s="1773"/>
    </row>
    <row r="4" spans="1:10" x14ac:dyDescent="0.25">
      <c r="A4" s="1990" t="s">
        <v>622</v>
      </c>
      <c r="B4" s="1990"/>
      <c r="C4" s="1990"/>
      <c r="D4" s="1990"/>
      <c r="E4" s="1990"/>
      <c r="F4" s="1990"/>
      <c r="G4" s="1990"/>
      <c r="H4" s="1990"/>
      <c r="I4" s="1990"/>
      <c r="J4" s="1990"/>
    </row>
    <row r="5" spans="1:10" x14ac:dyDescent="0.25">
      <c r="A5" s="1829" t="s">
        <v>191</v>
      </c>
      <c r="B5" s="1829"/>
      <c r="C5" s="1829"/>
      <c r="D5" s="1829"/>
      <c r="E5" s="1829"/>
      <c r="F5" s="1829"/>
      <c r="G5" s="1829"/>
      <c r="H5" s="1829"/>
      <c r="I5" s="1829"/>
      <c r="J5" s="1829"/>
    </row>
    <row r="6" spans="1:10" x14ac:dyDescent="0.25">
      <c r="A6" s="1991"/>
      <c r="B6" s="1991"/>
      <c r="C6" s="1991"/>
      <c r="D6" s="1991"/>
      <c r="E6" s="1991"/>
      <c r="F6" s="1991"/>
      <c r="G6" s="1991"/>
      <c r="H6" s="1991"/>
      <c r="I6" s="1991"/>
      <c r="J6" s="1991"/>
    </row>
    <row r="7" spans="1:10" ht="137.25" customHeight="1" x14ac:dyDescent="0.25">
      <c r="A7" s="207" t="s">
        <v>6</v>
      </c>
      <c r="B7" s="1602" t="s">
        <v>194</v>
      </c>
      <c r="C7" s="1602" t="s">
        <v>195</v>
      </c>
      <c r="D7" s="209" t="s">
        <v>196</v>
      </c>
      <c r="E7" s="210" t="s">
        <v>197</v>
      </c>
      <c r="F7" s="210" t="s">
        <v>198</v>
      </c>
      <c r="G7" s="1602" t="s">
        <v>359</v>
      </c>
      <c r="H7" s="1602" t="s">
        <v>200</v>
      </c>
      <c r="I7" s="1602" t="s">
        <v>201</v>
      </c>
      <c r="J7" s="1602" t="s">
        <v>202</v>
      </c>
    </row>
    <row r="8" spans="1:10" s="457" customFormat="1" ht="20.25" customHeight="1" x14ac:dyDescent="0.25">
      <c r="A8" s="455">
        <v>1</v>
      </c>
      <c r="B8" s="456">
        <v>2</v>
      </c>
      <c r="C8" s="456">
        <v>3</v>
      </c>
      <c r="D8" s="456">
        <v>4</v>
      </c>
      <c r="E8" s="456">
        <v>5</v>
      </c>
      <c r="F8" s="456">
        <v>6</v>
      </c>
      <c r="G8" s="456">
        <v>7</v>
      </c>
      <c r="H8" s="456">
        <v>8</v>
      </c>
      <c r="I8" s="456">
        <v>9</v>
      </c>
      <c r="J8" s="211">
        <v>10</v>
      </c>
    </row>
    <row r="9" spans="1:10" s="457" customFormat="1" ht="20.25" customHeight="1" x14ac:dyDescent="0.25">
      <c r="A9" s="1975" t="s">
        <v>623</v>
      </c>
      <c r="B9" s="1975"/>
      <c r="C9" s="1975"/>
      <c r="D9" s="1975"/>
      <c r="E9" s="1975"/>
      <c r="F9" s="1975"/>
      <c r="G9" s="1975"/>
      <c r="H9" s="1975"/>
      <c r="I9" s="1975"/>
      <c r="J9" s="1975"/>
    </row>
    <row r="10" spans="1:10" s="457" customFormat="1" ht="20.25" customHeight="1" x14ac:dyDescent="0.25">
      <c r="A10" s="1992" t="s">
        <v>16</v>
      </c>
      <c r="B10" s="1993" t="s">
        <v>624</v>
      </c>
      <c r="C10" s="458" t="s">
        <v>235</v>
      </c>
      <c r="D10" s="459">
        <f>D11+D12</f>
        <v>253865.1</v>
      </c>
      <c r="E10" s="459">
        <f>E11+E12</f>
        <v>253848.7</v>
      </c>
      <c r="F10" s="216">
        <f>E10/D10*100</f>
        <v>99.993539876099561</v>
      </c>
      <c r="G10" s="1548"/>
      <c r="H10" s="459">
        <f>H11+H12</f>
        <v>253848.7</v>
      </c>
      <c r="I10" s="216">
        <f>H10/D10*100</f>
        <v>99.993539876099561</v>
      </c>
      <c r="J10" s="1548"/>
    </row>
    <row r="11" spans="1:10" s="461" customFormat="1" ht="90" x14ac:dyDescent="0.25">
      <c r="A11" s="1992"/>
      <c r="B11" s="1993"/>
      <c r="C11" s="460" t="s">
        <v>214</v>
      </c>
      <c r="D11" s="345">
        <f>D13+D19+D24</f>
        <v>249865.1</v>
      </c>
      <c r="E11" s="345">
        <f>E13+E19+E24</f>
        <v>249848.7</v>
      </c>
      <c r="F11" s="345">
        <f t="shared" ref="F11:F29" si="0">E11/D11*100</f>
        <v>99.993436458312914</v>
      </c>
      <c r="G11" s="1989"/>
      <c r="H11" s="345">
        <f t="shared" ref="H11:H17" si="1">E11</f>
        <v>249848.7</v>
      </c>
      <c r="I11" s="345">
        <f t="shared" ref="I11:I17" si="2">H11/D11*100</f>
        <v>99.993436458312914</v>
      </c>
      <c r="J11" s="1989"/>
    </row>
    <row r="12" spans="1:10" s="461" customFormat="1" ht="63.75" customHeight="1" x14ac:dyDescent="0.25">
      <c r="A12" s="1992"/>
      <c r="B12" s="1993"/>
      <c r="C12" s="460" t="s">
        <v>625</v>
      </c>
      <c r="D12" s="345">
        <f>D20</f>
        <v>4000</v>
      </c>
      <c r="E12" s="345">
        <f>E20</f>
        <v>4000</v>
      </c>
      <c r="F12" s="345">
        <f t="shared" si="0"/>
        <v>100</v>
      </c>
      <c r="G12" s="1989"/>
      <c r="H12" s="345">
        <f>E12</f>
        <v>4000</v>
      </c>
      <c r="I12" s="345">
        <f t="shared" si="2"/>
        <v>100</v>
      </c>
      <c r="J12" s="1989"/>
    </row>
    <row r="13" spans="1:10" s="461" customFormat="1" ht="165.75" customHeight="1" x14ac:dyDescent="0.25">
      <c r="A13" s="1551" t="s">
        <v>20</v>
      </c>
      <c r="B13" s="462" t="s">
        <v>626</v>
      </c>
      <c r="C13" s="463" t="s">
        <v>214</v>
      </c>
      <c r="D13" s="210">
        <f>D14+D15+D16+D17</f>
        <v>243936</v>
      </c>
      <c r="E13" s="210">
        <f>E14+E15+E16+E17</f>
        <v>243936</v>
      </c>
      <c r="F13" s="1555">
        <f t="shared" si="0"/>
        <v>100</v>
      </c>
      <c r="G13" s="1626" t="s">
        <v>2024</v>
      </c>
      <c r="H13" s="1555">
        <f t="shared" si="1"/>
        <v>243936</v>
      </c>
      <c r="I13" s="1555">
        <f t="shared" si="2"/>
        <v>100</v>
      </c>
      <c r="J13" s="1525"/>
    </row>
    <row r="14" spans="1:10" ht="90" x14ac:dyDescent="0.25">
      <c r="A14" s="1551" t="s">
        <v>627</v>
      </c>
      <c r="B14" s="1552" t="s">
        <v>628</v>
      </c>
      <c r="C14" s="1558" t="s">
        <v>214</v>
      </c>
      <c r="D14" s="312">
        <v>6400</v>
      </c>
      <c r="E14" s="312">
        <v>6400</v>
      </c>
      <c r="F14" s="1555">
        <f t="shared" si="0"/>
        <v>100</v>
      </c>
      <c r="G14" s="1626" t="s">
        <v>629</v>
      </c>
      <c r="H14" s="1555">
        <f t="shared" si="1"/>
        <v>6400</v>
      </c>
      <c r="I14" s="1555">
        <f t="shared" si="2"/>
        <v>100</v>
      </c>
      <c r="J14" s="221"/>
    </row>
    <row r="15" spans="1:10" ht="90" x14ac:dyDescent="0.25">
      <c r="A15" s="1551" t="s">
        <v>630</v>
      </c>
      <c r="B15" s="1552" t="s">
        <v>631</v>
      </c>
      <c r="C15" s="1558" t="s">
        <v>214</v>
      </c>
      <c r="D15" s="312">
        <v>14894</v>
      </c>
      <c r="E15" s="312">
        <v>14894</v>
      </c>
      <c r="F15" s="1555">
        <f>E15/D15*100</f>
        <v>100</v>
      </c>
      <c r="G15" s="1626" t="s">
        <v>632</v>
      </c>
      <c r="H15" s="1555">
        <f t="shared" si="1"/>
        <v>14894</v>
      </c>
      <c r="I15" s="1555">
        <f t="shared" si="2"/>
        <v>100</v>
      </c>
      <c r="J15" s="221"/>
    </row>
    <row r="16" spans="1:10" ht="90" customHeight="1" x14ac:dyDescent="0.25">
      <c r="A16" s="1551" t="s">
        <v>633</v>
      </c>
      <c r="B16" s="465" t="s">
        <v>634</v>
      </c>
      <c r="C16" s="1558" t="s">
        <v>214</v>
      </c>
      <c r="D16" s="312">
        <v>192038.5</v>
      </c>
      <c r="E16" s="312">
        <v>192038.5</v>
      </c>
      <c r="F16" s="1555">
        <f t="shared" si="0"/>
        <v>100</v>
      </c>
      <c r="G16" s="1626" t="s">
        <v>632</v>
      </c>
      <c r="H16" s="1555">
        <f t="shared" si="1"/>
        <v>192038.5</v>
      </c>
      <c r="I16" s="1555">
        <f t="shared" si="2"/>
        <v>100</v>
      </c>
      <c r="J16" s="221"/>
    </row>
    <row r="17" spans="1:10" ht="147.75" customHeight="1" x14ac:dyDescent="0.25">
      <c r="A17" s="1551" t="s">
        <v>635</v>
      </c>
      <c r="B17" s="465" t="s">
        <v>636</v>
      </c>
      <c r="C17" s="1558" t="s">
        <v>214</v>
      </c>
      <c r="D17" s="312">
        <v>30603.5</v>
      </c>
      <c r="E17" s="312">
        <v>30603.5</v>
      </c>
      <c r="F17" s="1555">
        <f t="shared" si="0"/>
        <v>100</v>
      </c>
      <c r="G17" s="466" t="s">
        <v>637</v>
      </c>
      <c r="H17" s="1555">
        <f t="shared" si="1"/>
        <v>30603.5</v>
      </c>
      <c r="I17" s="1555">
        <f t="shared" si="2"/>
        <v>100</v>
      </c>
      <c r="J17" s="221"/>
    </row>
    <row r="18" spans="1:10" x14ac:dyDescent="0.25">
      <c r="A18" s="1988" t="s">
        <v>22</v>
      </c>
      <c r="B18" s="1983" t="s">
        <v>638</v>
      </c>
      <c r="C18" s="1558" t="s">
        <v>235</v>
      </c>
      <c r="D18" s="312">
        <f>D19+D20</f>
        <v>8335</v>
      </c>
      <c r="E18" s="312">
        <f>E19+E20</f>
        <v>8335</v>
      </c>
      <c r="F18" s="1555">
        <f>E18/D18*100</f>
        <v>100</v>
      </c>
      <c r="G18" s="1816" t="s">
        <v>2025</v>
      </c>
      <c r="H18" s="1555">
        <f>H19+H20</f>
        <v>8335</v>
      </c>
      <c r="I18" s="1555">
        <f>H18/D18*100</f>
        <v>100</v>
      </c>
      <c r="J18" s="1770"/>
    </row>
    <row r="19" spans="1:10" ht="92.25" customHeight="1" x14ac:dyDescent="0.25">
      <c r="A19" s="1988"/>
      <c r="B19" s="1983"/>
      <c r="C19" s="463" t="s">
        <v>214</v>
      </c>
      <c r="D19" s="1555">
        <v>4335</v>
      </c>
      <c r="E19" s="1555">
        <f>E21</f>
        <v>4335</v>
      </c>
      <c r="F19" s="1555">
        <f t="shared" si="0"/>
        <v>100</v>
      </c>
      <c r="G19" s="1816"/>
      <c r="H19" s="1555">
        <f t="shared" ref="H19:I34" si="3">E19</f>
        <v>4335</v>
      </c>
      <c r="I19" s="1555">
        <f t="shared" ref="I19:I29" si="4">H19/D19*100</f>
        <v>100</v>
      </c>
      <c r="J19" s="1770"/>
    </row>
    <row r="20" spans="1:10" ht="54" x14ac:dyDescent="0.25">
      <c r="A20" s="1988"/>
      <c r="B20" s="1983"/>
      <c r="C20" s="1558" t="s">
        <v>625</v>
      </c>
      <c r="D20" s="1555">
        <v>4000</v>
      </c>
      <c r="E20" s="1555">
        <v>4000</v>
      </c>
      <c r="F20" s="1555">
        <f t="shared" si="0"/>
        <v>100</v>
      </c>
      <c r="G20" s="1816"/>
      <c r="H20" s="1555">
        <f t="shared" si="3"/>
        <v>4000</v>
      </c>
      <c r="I20" s="1555">
        <f t="shared" si="4"/>
        <v>100</v>
      </c>
      <c r="J20" s="1770"/>
    </row>
    <row r="21" spans="1:10" ht="311.25" customHeight="1" x14ac:dyDescent="0.25">
      <c r="A21" s="1551" t="s">
        <v>411</v>
      </c>
      <c r="B21" s="1552" t="s">
        <v>639</v>
      </c>
      <c r="C21" s="463" t="s">
        <v>214</v>
      </c>
      <c r="D21" s="1555">
        <v>4335</v>
      </c>
      <c r="E21" s="1555">
        <v>4335</v>
      </c>
      <c r="F21" s="1555">
        <f>E21/D21*100</f>
        <v>100</v>
      </c>
      <c r="G21" s="1525" t="s">
        <v>640</v>
      </c>
      <c r="H21" s="1555">
        <f>E21</f>
        <v>4335</v>
      </c>
      <c r="I21" s="1555">
        <f>H21/D21*100</f>
        <v>100</v>
      </c>
      <c r="J21" s="1525"/>
    </row>
    <row r="22" spans="1:10" ht="78" customHeight="1" x14ac:dyDescent="0.25">
      <c r="A22" s="1551" t="s">
        <v>414</v>
      </c>
      <c r="B22" s="1552" t="s">
        <v>641</v>
      </c>
      <c r="C22" s="1558" t="s">
        <v>625</v>
      </c>
      <c r="D22" s="1555">
        <v>4000</v>
      </c>
      <c r="E22" s="1555">
        <v>4000</v>
      </c>
      <c r="F22" s="1555">
        <f>E22/D22*100</f>
        <v>100</v>
      </c>
      <c r="G22" s="1525" t="s">
        <v>642</v>
      </c>
      <c r="H22" s="1555">
        <f>E22</f>
        <v>4000</v>
      </c>
      <c r="I22" s="1555">
        <f>H22/D22*100</f>
        <v>100</v>
      </c>
      <c r="J22" s="1525"/>
    </row>
    <row r="23" spans="1:10" ht="96" customHeight="1" x14ac:dyDescent="0.25">
      <c r="A23" s="1551" t="s">
        <v>643</v>
      </c>
      <c r="B23" s="1552" t="s">
        <v>644</v>
      </c>
      <c r="C23" s="1558" t="s">
        <v>214</v>
      </c>
      <c r="D23" s="1555">
        <v>0</v>
      </c>
      <c r="E23" s="1555">
        <v>0</v>
      </c>
      <c r="F23" s="1555">
        <v>0</v>
      </c>
      <c r="G23" s="1525"/>
      <c r="H23" s="1555">
        <f>E23</f>
        <v>0</v>
      </c>
      <c r="I23" s="1555">
        <v>0</v>
      </c>
      <c r="J23" s="1525" t="s">
        <v>388</v>
      </c>
    </row>
    <row r="24" spans="1:10" ht="90" x14ac:dyDescent="0.25">
      <c r="A24" s="468" t="s">
        <v>305</v>
      </c>
      <c r="B24" s="465" t="s">
        <v>645</v>
      </c>
      <c r="C24" s="469" t="s">
        <v>214</v>
      </c>
      <c r="D24" s="1555">
        <f>D25+D27+D28+D29</f>
        <v>1594.1</v>
      </c>
      <c r="E24" s="210">
        <f>E25+E27+E28+E29</f>
        <v>1577.6999999999998</v>
      </c>
      <c r="F24" s="1555">
        <f t="shared" si="0"/>
        <v>98.971206323317233</v>
      </c>
      <c r="G24" s="1525" t="s">
        <v>2026</v>
      </c>
      <c r="H24" s="1555">
        <f t="shared" si="3"/>
        <v>1577.6999999999998</v>
      </c>
      <c r="I24" s="1555">
        <f t="shared" si="4"/>
        <v>98.971206323317233</v>
      </c>
      <c r="J24" s="1525"/>
    </row>
    <row r="25" spans="1:10" ht="409.5" customHeight="1" x14ac:dyDescent="0.25">
      <c r="A25" s="1988" t="s">
        <v>418</v>
      </c>
      <c r="B25" s="1983" t="s">
        <v>646</v>
      </c>
      <c r="C25" s="1978" t="s">
        <v>214</v>
      </c>
      <c r="D25" s="1979">
        <v>625.79999999999995</v>
      </c>
      <c r="E25" s="1974">
        <v>609.4</v>
      </c>
      <c r="F25" s="1974">
        <f t="shared" si="0"/>
        <v>97.379354426334302</v>
      </c>
      <c r="G25" s="1816" t="s">
        <v>647</v>
      </c>
      <c r="H25" s="1974">
        <f t="shared" si="3"/>
        <v>609.4</v>
      </c>
      <c r="I25" s="1974">
        <f t="shared" si="4"/>
        <v>97.379354426334302</v>
      </c>
      <c r="J25" s="1816" t="s">
        <v>648</v>
      </c>
    </row>
    <row r="26" spans="1:10" ht="13.5" customHeight="1" x14ac:dyDescent="0.25">
      <c r="A26" s="1988"/>
      <c r="B26" s="1983"/>
      <c r="C26" s="1978"/>
      <c r="D26" s="1979"/>
      <c r="E26" s="1974"/>
      <c r="F26" s="1974"/>
      <c r="G26" s="1816"/>
      <c r="H26" s="1974"/>
      <c r="I26" s="1974"/>
      <c r="J26" s="1816"/>
    </row>
    <row r="27" spans="1:10" s="461" customFormat="1" ht="102.75" customHeight="1" x14ac:dyDescent="0.25">
      <c r="A27" s="1551" t="s">
        <v>420</v>
      </c>
      <c r="B27" s="465" t="s">
        <v>649</v>
      </c>
      <c r="C27" s="1558" t="s">
        <v>214</v>
      </c>
      <c r="D27" s="1559">
        <v>40.299999999999997</v>
      </c>
      <c r="E27" s="1555">
        <v>40.299999999999997</v>
      </c>
      <c r="F27" s="1555">
        <f t="shared" si="0"/>
        <v>100</v>
      </c>
      <c r="G27" s="1525" t="s">
        <v>650</v>
      </c>
      <c r="H27" s="1555">
        <f t="shared" si="3"/>
        <v>40.299999999999997</v>
      </c>
      <c r="I27" s="1555">
        <f t="shared" si="4"/>
        <v>100</v>
      </c>
      <c r="J27" s="1626"/>
    </row>
    <row r="28" spans="1:10" ht="219.75" customHeight="1" x14ac:dyDescent="0.25">
      <c r="A28" s="1551" t="s">
        <v>651</v>
      </c>
      <c r="B28" s="465" t="s">
        <v>652</v>
      </c>
      <c r="C28" s="1558" t="s">
        <v>214</v>
      </c>
      <c r="D28" s="1559">
        <v>30</v>
      </c>
      <c r="E28" s="1555">
        <v>30</v>
      </c>
      <c r="F28" s="1555">
        <f t="shared" si="0"/>
        <v>100</v>
      </c>
      <c r="G28" s="1601" t="s">
        <v>653</v>
      </c>
      <c r="H28" s="1555">
        <f t="shared" si="3"/>
        <v>30</v>
      </c>
      <c r="I28" s="1555">
        <f t="shared" si="4"/>
        <v>100</v>
      </c>
      <c r="J28" s="1626"/>
    </row>
    <row r="29" spans="1:10" ht="90" x14ac:dyDescent="0.25">
      <c r="A29" s="1551" t="s">
        <v>654</v>
      </c>
      <c r="B29" s="470" t="s">
        <v>655</v>
      </c>
      <c r="C29" s="1558" t="s">
        <v>214</v>
      </c>
      <c r="D29" s="1559">
        <v>898</v>
      </c>
      <c r="E29" s="1555">
        <v>898</v>
      </c>
      <c r="F29" s="1555">
        <f t="shared" si="0"/>
        <v>100</v>
      </c>
      <c r="G29" s="1525" t="s">
        <v>656</v>
      </c>
      <c r="H29" s="1555">
        <f t="shared" si="3"/>
        <v>898</v>
      </c>
      <c r="I29" s="1555">
        <f t="shared" si="4"/>
        <v>100</v>
      </c>
      <c r="J29" s="1626"/>
    </row>
    <row r="30" spans="1:10" ht="90" x14ac:dyDescent="0.25">
      <c r="A30" s="1551" t="s">
        <v>24</v>
      </c>
      <c r="B30" s="470" t="s">
        <v>657</v>
      </c>
      <c r="C30" s="1558" t="s">
        <v>214</v>
      </c>
      <c r="D30" s="371">
        <v>0</v>
      </c>
      <c r="E30" s="371">
        <v>0</v>
      </c>
      <c r="F30" s="371">
        <v>0</v>
      </c>
      <c r="G30" s="471"/>
      <c r="H30" s="371">
        <f t="shared" si="3"/>
        <v>0</v>
      </c>
      <c r="I30" s="371">
        <f t="shared" si="3"/>
        <v>0</v>
      </c>
      <c r="J30" s="1626"/>
    </row>
    <row r="31" spans="1:10" ht="108" x14ac:dyDescent="0.25">
      <c r="A31" s="1551" t="s">
        <v>26</v>
      </c>
      <c r="B31" s="470" t="s">
        <v>658</v>
      </c>
      <c r="C31" s="1558" t="s">
        <v>214</v>
      </c>
      <c r="D31" s="371">
        <v>0</v>
      </c>
      <c r="E31" s="371">
        <v>0</v>
      </c>
      <c r="F31" s="371">
        <v>0</v>
      </c>
      <c r="G31" s="471"/>
      <c r="H31" s="371">
        <f t="shared" si="3"/>
        <v>0</v>
      </c>
      <c r="I31" s="371">
        <f t="shared" si="3"/>
        <v>0</v>
      </c>
      <c r="J31" s="1626" t="s">
        <v>2027</v>
      </c>
    </row>
    <row r="32" spans="1:10" ht="98.25" customHeight="1" x14ac:dyDescent="0.25">
      <c r="A32" s="1551" t="s">
        <v>28</v>
      </c>
      <c r="B32" s="1630" t="s">
        <v>659</v>
      </c>
      <c r="C32" s="472" t="s">
        <v>214</v>
      </c>
      <c r="D32" s="371">
        <v>0</v>
      </c>
      <c r="E32" s="371">
        <v>0</v>
      </c>
      <c r="F32" s="371">
        <v>0</v>
      </c>
      <c r="G32" s="471"/>
      <c r="H32" s="371">
        <f t="shared" si="3"/>
        <v>0</v>
      </c>
      <c r="I32" s="371">
        <f t="shared" si="3"/>
        <v>0</v>
      </c>
      <c r="J32" s="1626" t="s">
        <v>2027</v>
      </c>
    </row>
    <row r="33" spans="1:10" ht="108" x14ac:dyDescent="0.25">
      <c r="A33" s="1551" t="s">
        <v>30</v>
      </c>
      <c r="B33" s="474" t="s">
        <v>660</v>
      </c>
      <c r="C33" s="472" t="s">
        <v>214</v>
      </c>
      <c r="D33" s="473">
        <v>0</v>
      </c>
      <c r="E33" s="473">
        <v>0</v>
      </c>
      <c r="F33" s="371">
        <v>0</v>
      </c>
      <c r="G33" s="471"/>
      <c r="H33" s="371">
        <f t="shared" si="3"/>
        <v>0</v>
      </c>
      <c r="I33" s="371">
        <f t="shared" si="3"/>
        <v>0</v>
      </c>
      <c r="J33" s="1626" t="s">
        <v>2027</v>
      </c>
    </row>
    <row r="34" spans="1:10" ht="117.75" customHeight="1" x14ac:dyDescent="0.25">
      <c r="A34" s="1551" t="s">
        <v>32</v>
      </c>
      <c r="B34" s="474" t="s">
        <v>661</v>
      </c>
      <c r="C34" s="472" t="s">
        <v>214</v>
      </c>
      <c r="D34" s="371">
        <v>0</v>
      </c>
      <c r="E34" s="371">
        <v>0</v>
      </c>
      <c r="F34" s="371">
        <v>0</v>
      </c>
      <c r="G34" s="471"/>
      <c r="H34" s="371">
        <f t="shared" si="3"/>
        <v>0</v>
      </c>
      <c r="I34" s="371">
        <f t="shared" si="3"/>
        <v>0</v>
      </c>
      <c r="J34" s="1626" t="s">
        <v>2027</v>
      </c>
    </row>
    <row r="35" spans="1:10" x14ac:dyDescent="0.25">
      <c r="A35" s="1975"/>
      <c r="B35" s="1975" t="s">
        <v>234</v>
      </c>
      <c r="C35" s="460" t="s">
        <v>235</v>
      </c>
      <c r="D35" s="345">
        <f>D36+D37</f>
        <v>253865.1</v>
      </c>
      <c r="E35" s="345">
        <f>E36+E37</f>
        <v>253848.7</v>
      </c>
      <c r="F35" s="345">
        <f>E35/D35*100</f>
        <v>99.993539876099561</v>
      </c>
      <c r="G35" s="1554"/>
      <c r="H35" s="345">
        <f>H36+H37</f>
        <v>253848.7</v>
      </c>
      <c r="I35" s="345">
        <f>H35/D35*100</f>
        <v>99.993539876099561</v>
      </c>
      <c r="J35" s="346"/>
    </row>
    <row r="36" spans="1:10" ht="90" x14ac:dyDescent="0.25">
      <c r="A36" s="1975"/>
      <c r="B36" s="1975"/>
      <c r="C36" s="460" t="s">
        <v>214</v>
      </c>
      <c r="D36" s="345">
        <f>D11</f>
        <v>249865.1</v>
      </c>
      <c r="E36" s="345">
        <f>E11</f>
        <v>249848.7</v>
      </c>
      <c r="F36" s="345">
        <f>E36/D36*100</f>
        <v>99.993436458312914</v>
      </c>
      <c r="G36" s="1554"/>
      <c r="H36" s="345">
        <f>H11</f>
        <v>249848.7</v>
      </c>
      <c r="I36" s="345">
        <f>H36/D36*100</f>
        <v>99.993436458312914</v>
      </c>
      <c r="J36" s="346"/>
    </row>
    <row r="37" spans="1:10" ht="54" x14ac:dyDescent="0.25">
      <c r="A37" s="1975"/>
      <c r="B37" s="1975"/>
      <c r="C37" s="460" t="s">
        <v>625</v>
      </c>
      <c r="D37" s="345">
        <f>D12</f>
        <v>4000</v>
      </c>
      <c r="E37" s="345">
        <f>E12</f>
        <v>4000</v>
      </c>
      <c r="F37" s="345">
        <f>E37/D37*100</f>
        <v>100</v>
      </c>
      <c r="G37" s="1554"/>
      <c r="H37" s="345">
        <f>H12</f>
        <v>4000</v>
      </c>
      <c r="I37" s="345">
        <f>H37/D37*100</f>
        <v>100</v>
      </c>
      <c r="J37" s="346"/>
    </row>
    <row r="38" spans="1:10" x14ac:dyDescent="0.25">
      <c r="A38" s="1975" t="s">
        <v>662</v>
      </c>
      <c r="B38" s="1975"/>
      <c r="C38" s="1975"/>
      <c r="D38" s="1975"/>
      <c r="E38" s="1975"/>
      <c r="F38" s="1975"/>
      <c r="G38" s="1975"/>
      <c r="H38" s="1975"/>
      <c r="I38" s="1975"/>
      <c r="J38" s="1975"/>
    </row>
    <row r="39" spans="1:10" ht="96.75" customHeight="1" x14ac:dyDescent="0.25">
      <c r="A39" s="1549" t="s">
        <v>16</v>
      </c>
      <c r="B39" s="475" t="s">
        <v>663</v>
      </c>
      <c r="C39" s="460" t="s">
        <v>214</v>
      </c>
      <c r="D39" s="345">
        <f>D40</f>
        <v>180402.09999999998</v>
      </c>
      <c r="E39" s="345">
        <f>E40</f>
        <v>180401.9</v>
      </c>
      <c r="F39" s="345">
        <f t="shared" ref="F39:F44" si="5">E39/D39*100</f>
        <v>99.999889136545534</v>
      </c>
      <c r="G39" s="346"/>
      <c r="H39" s="345">
        <f>H40</f>
        <v>180401.9</v>
      </c>
      <c r="I39" s="345">
        <f>H39/D39*100</f>
        <v>99.999889136545534</v>
      </c>
      <c r="J39" s="234"/>
    </row>
    <row r="40" spans="1:10" ht="201.75" customHeight="1" x14ac:dyDescent="0.25">
      <c r="A40" s="1553" t="s">
        <v>206</v>
      </c>
      <c r="B40" s="476" t="s">
        <v>664</v>
      </c>
      <c r="C40" s="1558" t="s">
        <v>214</v>
      </c>
      <c r="D40" s="1559">
        <f>D41+D42+D43+D44</f>
        <v>180402.09999999998</v>
      </c>
      <c r="E40" s="1559">
        <f>E41+E42+E43+E44</f>
        <v>180401.9</v>
      </c>
      <c r="F40" s="312">
        <f t="shared" si="5"/>
        <v>99.999889136545534</v>
      </c>
      <c r="G40" s="467" t="s">
        <v>2028</v>
      </c>
      <c r="H40" s="312">
        <f>E40</f>
        <v>180401.9</v>
      </c>
      <c r="I40" s="1555">
        <f>H40/D40*100</f>
        <v>99.999889136545534</v>
      </c>
      <c r="J40" s="221"/>
    </row>
    <row r="41" spans="1:10" ht="168" customHeight="1" x14ac:dyDescent="0.25">
      <c r="A41" s="1553" t="s">
        <v>627</v>
      </c>
      <c r="B41" s="465" t="s">
        <v>665</v>
      </c>
      <c r="C41" s="1558" t="s">
        <v>214</v>
      </c>
      <c r="D41" s="1559">
        <v>44450</v>
      </c>
      <c r="E41" s="1559">
        <v>44450</v>
      </c>
      <c r="F41" s="1555">
        <f t="shared" si="5"/>
        <v>100</v>
      </c>
      <c r="G41" s="467" t="s">
        <v>666</v>
      </c>
      <c r="H41" s="1555">
        <f t="shared" ref="H41:I47" si="6">E41</f>
        <v>44450</v>
      </c>
      <c r="I41" s="1555">
        <f t="shared" si="6"/>
        <v>100</v>
      </c>
      <c r="J41" s="1525"/>
    </row>
    <row r="42" spans="1:10" ht="164.25" customHeight="1" x14ac:dyDescent="0.25">
      <c r="A42" s="1553" t="s">
        <v>630</v>
      </c>
      <c r="B42" s="1552" t="s">
        <v>667</v>
      </c>
      <c r="C42" s="1558" t="s">
        <v>214</v>
      </c>
      <c r="D42" s="478">
        <v>37352.400000000001</v>
      </c>
      <c r="E42" s="478">
        <v>37352.400000000001</v>
      </c>
      <c r="F42" s="312">
        <f t="shared" si="5"/>
        <v>100</v>
      </c>
      <c r="G42" s="467" t="s">
        <v>668</v>
      </c>
      <c r="H42" s="312">
        <f>E42</f>
        <v>37352.400000000001</v>
      </c>
      <c r="I42" s="312">
        <f t="shared" si="6"/>
        <v>100</v>
      </c>
      <c r="J42" s="1525"/>
    </row>
    <row r="43" spans="1:10" s="461" customFormat="1" ht="150" customHeight="1" x14ac:dyDescent="0.25">
      <c r="A43" s="1553" t="s">
        <v>633</v>
      </c>
      <c r="B43" s="1552" t="s">
        <v>669</v>
      </c>
      <c r="C43" s="1558" t="s">
        <v>214</v>
      </c>
      <c r="D43" s="478">
        <v>46101.4</v>
      </c>
      <c r="E43" s="312">
        <v>46101.2</v>
      </c>
      <c r="F43" s="312">
        <f t="shared" si="5"/>
        <v>99.999566173695371</v>
      </c>
      <c r="G43" s="467" t="s">
        <v>670</v>
      </c>
      <c r="H43" s="312">
        <f>E43</f>
        <v>46101.2</v>
      </c>
      <c r="I43" s="312">
        <f t="shared" si="6"/>
        <v>99.999566173695371</v>
      </c>
      <c r="J43" s="1525"/>
    </row>
    <row r="44" spans="1:10" ht="165" customHeight="1" x14ac:dyDescent="0.25">
      <c r="A44" s="1553" t="s">
        <v>635</v>
      </c>
      <c r="B44" s="1552" t="s">
        <v>671</v>
      </c>
      <c r="C44" s="1558" t="s">
        <v>214</v>
      </c>
      <c r="D44" s="478">
        <v>52498.3</v>
      </c>
      <c r="E44" s="312">
        <v>52498.3</v>
      </c>
      <c r="F44" s="312">
        <f t="shared" si="5"/>
        <v>100</v>
      </c>
      <c r="G44" s="467" t="s">
        <v>672</v>
      </c>
      <c r="H44" s="312">
        <f t="shared" si="6"/>
        <v>52498.3</v>
      </c>
      <c r="I44" s="312">
        <f t="shared" si="6"/>
        <v>100</v>
      </c>
      <c r="J44" s="1525"/>
    </row>
    <row r="45" spans="1:10" ht="44.25" hidden="1" customHeight="1" x14ac:dyDescent="0.25">
      <c r="A45" s="1553" t="s">
        <v>22</v>
      </c>
      <c r="B45" s="479" t="s">
        <v>673</v>
      </c>
      <c r="C45" s="1558" t="s">
        <v>214</v>
      </c>
      <c r="D45" s="478">
        <v>0</v>
      </c>
      <c r="E45" s="312">
        <v>0</v>
      </c>
      <c r="F45" s="312">
        <v>0</v>
      </c>
      <c r="G45" s="477" t="s">
        <v>674</v>
      </c>
      <c r="H45" s="312">
        <f t="shared" si="6"/>
        <v>0</v>
      </c>
      <c r="I45" s="312">
        <f t="shared" si="6"/>
        <v>0</v>
      </c>
      <c r="J45" s="234" t="s">
        <v>675</v>
      </c>
    </row>
    <row r="46" spans="1:10" ht="90" hidden="1" x14ac:dyDescent="0.25">
      <c r="A46" s="1553" t="s">
        <v>22</v>
      </c>
      <c r="B46" s="479" t="s">
        <v>673</v>
      </c>
      <c r="C46" s="1558" t="s">
        <v>214</v>
      </c>
      <c r="D46" s="478">
        <v>0</v>
      </c>
      <c r="E46" s="312">
        <v>0</v>
      </c>
      <c r="F46" s="312">
        <v>0</v>
      </c>
      <c r="G46" s="477"/>
      <c r="H46" s="312">
        <f t="shared" si="6"/>
        <v>0</v>
      </c>
      <c r="I46" s="312">
        <f t="shared" si="6"/>
        <v>0</v>
      </c>
      <c r="J46" s="234" t="s">
        <v>675</v>
      </c>
    </row>
    <row r="47" spans="1:10" ht="90" x14ac:dyDescent="0.25">
      <c r="A47" s="1553" t="s">
        <v>676</v>
      </c>
      <c r="B47" s="479" t="s">
        <v>677</v>
      </c>
      <c r="C47" s="1558" t="s">
        <v>214</v>
      </c>
      <c r="D47" s="478">
        <v>0</v>
      </c>
      <c r="E47" s="312">
        <v>0</v>
      </c>
      <c r="F47" s="312">
        <v>0</v>
      </c>
      <c r="G47" s="477"/>
      <c r="H47" s="312">
        <f t="shared" si="6"/>
        <v>0</v>
      </c>
      <c r="I47" s="312">
        <v>0</v>
      </c>
      <c r="J47" s="221" t="s">
        <v>388</v>
      </c>
    </row>
    <row r="48" spans="1:10" s="461" customFormat="1" ht="24" customHeight="1" x14ac:dyDescent="0.25">
      <c r="A48" s="1976" t="s">
        <v>24</v>
      </c>
      <c r="B48" s="1977" t="s">
        <v>678</v>
      </c>
      <c r="C48" s="480" t="s">
        <v>235</v>
      </c>
      <c r="D48" s="345">
        <f>D49+D50</f>
        <v>1536.5</v>
      </c>
      <c r="E48" s="345">
        <f>E49+E50</f>
        <v>1536.5</v>
      </c>
      <c r="F48" s="345">
        <f>E48/D48*100</f>
        <v>100</v>
      </c>
      <c r="G48" s="481"/>
      <c r="H48" s="1569">
        <f>H49+H50</f>
        <v>1536.5</v>
      </c>
      <c r="I48" s="345">
        <f>E48/D48*100</f>
        <v>100</v>
      </c>
      <c r="J48" s="483"/>
    </row>
    <row r="49" spans="1:10" s="461" customFormat="1" ht="73.5" customHeight="1" x14ac:dyDescent="0.25">
      <c r="A49" s="1976"/>
      <c r="B49" s="1977"/>
      <c r="C49" s="214" t="s">
        <v>205</v>
      </c>
      <c r="D49" s="345">
        <f>D54</f>
        <v>960.3</v>
      </c>
      <c r="E49" s="345">
        <f>E54</f>
        <v>960.3</v>
      </c>
      <c r="F49" s="345">
        <f>E49/D49*100</f>
        <v>100</v>
      </c>
      <c r="G49" s="1987"/>
      <c r="H49" s="1569">
        <f>H54</f>
        <v>960.3</v>
      </c>
      <c r="I49" s="345">
        <f>H49/D49*100</f>
        <v>100</v>
      </c>
      <c r="J49" s="1816"/>
    </row>
    <row r="50" spans="1:10" s="461" customFormat="1" ht="90" customHeight="1" x14ac:dyDescent="0.25">
      <c r="A50" s="1976"/>
      <c r="B50" s="1977"/>
      <c r="C50" s="460" t="s">
        <v>214</v>
      </c>
      <c r="D50" s="345">
        <f>D55</f>
        <v>576.20000000000005</v>
      </c>
      <c r="E50" s="345">
        <f>E55</f>
        <v>576.20000000000005</v>
      </c>
      <c r="F50" s="345">
        <f>E50/D50*100</f>
        <v>100</v>
      </c>
      <c r="G50" s="1987"/>
      <c r="H50" s="1569">
        <f>H55</f>
        <v>576.20000000000005</v>
      </c>
      <c r="I50" s="345">
        <f>H50/D50*100</f>
        <v>100</v>
      </c>
      <c r="J50" s="1816"/>
    </row>
    <row r="51" spans="1:10" ht="108" hidden="1" customHeight="1" x14ac:dyDescent="0.25">
      <c r="A51" s="1553" t="s">
        <v>261</v>
      </c>
      <c r="B51" s="1552" t="s">
        <v>679</v>
      </c>
      <c r="C51" s="1558" t="s">
        <v>214</v>
      </c>
      <c r="D51" s="478">
        <v>0</v>
      </c>
      <c r="E51" s="1555">
        <v>0</v>
      </c>
      <c r="F51" s="1555">
        <v>0</v>
      </c>
      <c r="G51" s="1554" t="s">
        <v>680</v>
      </c>
      <c r="H51" s="1555">
        <f>E51</f>
        <v>0</v>
      </c>
      <c r="I51" s="1555">
        <f>F51</f>
        <v>0</v>
      </c>
      <c r="J51" s="1601" t="s">
        <v>675</v>
      </c>
    </row>
    <row r="52" spans="1:10" ht="172.5" customHeight="1" x14ac:dyDescent="0.25">
      <c r="A52" s="1553" t="s">
        <v>26</v>
      </c>
      <c r="B52" s="1552" t="s">
        <v>681</v>
      </c>
      <c r="C52" s="1558" t="s">
        <v>214</v>
      </c>
      <c r="D52" s="312">
        <v>0</v>
      </c>
      <c r="E52" s="1555">
        <v>0</v>
      </c>
      <c r="F52" s="1555">
        <v>0</v>
      </c>
      <c r="G52" s="1554"/>
      <c r="H52" s="1555">
        <v>0</v>
      </c>
      <c r="I52" s="1555">
        <v>0</v>
      </c>
      <c r="J52" s="1525" t="s">
        <v>388</v>
      </c>
    </row>
    <row r="53" spans="1:10" x14ac:dyDescent="0.25">
      <c r="A53" s="1981" t="s">
        <v>28</v>
      </c>
      <c r="B53" s="1983" t="s">
        <v>682</v>
      </c>
      <c r="C53" s="220" t="s">
        <v>235</v>
      </c>
      <c r="D53" s="312">
        <f>D54+D55</f>
        <v>1536.5</v>
      </c>
      <c r="E53" s="312">
        <f>E54+E55</f>
        <v>1536.5</v>
      </c>
      <c r="F53" s="1555">
        <f t="shared" ref="F53:F62" si="7">E53/D53*100</f>
        <v>100</v>
      </c>
      <c r="G53" s="1985" t="s">
        <v>683</v>
      </c>
      <c r="H53" s="1555">
        <f>H54+H55</f>
        <v>1536.5</v>
      </c>
      <c r="I53" s="1555">
        <f>H53/D53*100</f>
        <v>100</v>
      </c>
      <c r="J53" s="1816"/>
    </row>
    <row r="54" spans="1:10" ht="72" x14ac:dyDescent="0.25">
      <c r="A54" s="1982"/>
      <c r="B54" s="1984"/>
      <c r="C54" s="220" t="s">
        <v>205</v>
      </c>
      <c r="D54" s="312">
        <v>960.3</v>
      </c>
      <c r="E54" s="1555">
        <v>960.3</v>
      </c>
      <c r="F54" s="1555">
        <f t="shared" si="7"/>
        <v>100</v>
      </c>
      <c r="G54" s="1986"/>
      <c r="H54" s="1555">
        <f>E54</f>
        <v>960.3</v>
      </c>
      <c r="I54" s="1555">
        <f>F54</f>
        <v>100</v>
      </c>
      <c r="J54" s="1973"/>
    </row>
    <row r="55" spans="1:10" ht="95.25" customHeight="1" x14ac:dyDescent="0.25">
      <c r="A55" s="1982"/>
      <c r="B55" s="1984"/>
      <c r="C55" s="469" t="s">
        <v>214</v>
      </c>
      <c r="D55" s="312">
        <v>576.20000000000005</v>
      </c>
      <c r="E55" s="1555">
        <v>576.20000000000005</v>
      </c>
      <c r="F55" s="1555">
        <f t="shared" si="7"/>
        <v>100</v>
      </c>
      <c r="G55" s="1986"/>
      <c r="H55" s="1555">
        <f>E55</f>
        <v>576.20000000000005</v>
      </c>
      <c r="I55" s="1555">
        <f t="shared" ref="I55:I62" si="8">H55/D55*100</f>
        <v>100</v>
      </c>
      <c r="J55" s="1973"/>
    </row>
    <row r="56" spans="1:10" x14ac:dyDescent="0.25">
      <c r="A56" s="1771"/>
      <c r="B56" s="1771" t="s">
        <v>292</v>
      </c>
      <c r="C56" s="214" t="s">
        <v>235</v>
      </c>
      <c r="D56" s="345">
        <f>D57+D58</f>
        <v>181938.59999999998</v>
      </c>
      <c r="E56" s="345">
        <f>E57+E58</f>
        <v>181938.4</v>
      </c>
      <c r="F56" s="345">
        <f t="shared" si="7"/>
        <v>99.999890072804789</v>
      </c>
      <c r="G56" s="234"/>
      <c r="H56" s="345">
        <f>H58+H57</f>
        <v>181938.4</v>
      </c>
      <c r="I56" s="345">
        <f t="shared" si="8"/>
        <v>99.999890072804789</v>
      </c>
      <c r="J56" s="477"/>
    </row>
    <row r="57" spans="1:10" ht="75.75" customHeight="1" x14ac:dyDescent="0.25">
      <c r="A57" s="1771"/>
      <c r="B57" s="1771"/>
      <c r="C57" s="214" t="s">
        <v>205</v>
      </c>
      <c r="D57" s="345">
        <f>D49</f>
        <v>960.3</v>
      </c>
      <c r="E57" s="345">
        <f>E49</f>
        <v>960.3</v>
      </c>
      <c r="F57" s="345">
        <f t="shared" si="7"/>
        <v>100</v>
      </c>
      <c r="G57" s="234"/>
      <c r="H57" s="345">
        <f>H49</f>
        <v>960.3</v>
      </c>
      <c r="I57" s="345">
        <f t="shared" si="8"/>
        <v>100</v>
      </c>
      <c r="J57" s="477"/>
    </row>
    <row r="58" spans="1:10" ht="95.25" customHeight="1" x14ac:dyDescent="0.25">
      <c r="A58" s="1771"/>
      <c r="B58" s="1771"/>
      <c r="C58" s="460" t="s">
        <v>214</v>
      </c>
      <c r="D58" s="345">
        <f>D50+D39</f>
        <v>180978.3</v>
      </c>
      <c r="E58" s="345">
        <f>E50+E39</f>
        <v>180978.1</v>
      </c>
      <c r="F58" s="345">
        <f t="shared" si="7"/>
        <v>99.999889489513393</v>
      </c>
      <c r="G58" s="234"/>
      <c r="H58" s="345">
        <f>E58</f>
        <v>180978.1</v>
      </c>
      <c r="I58" s="345">
        <f t="shared" si="8"/>
        <v>99.999889489513393</v>
      </c>
      <c r="J58" s="477"/>
    </row>
    <row r="59" spans="1:10" ht="21" customHeight="1" x14ac:dyDescent="0.25">
      <c r="A59" s="1980"/>
      <c r="B59" s="1980" t="s">
        <v>314</v>
      </c>
      <c r="C59" s="214" t="s">
        <v>235</v>
      </c>
      <c r="D59" s="332">
        <f>D60+D61+D62</f>
        <v>435803.7</v>
      </c>
      <c r="E59" s="332">
        <f>E60+E61+E62</f>
        <v>435787.10000000003</v>
      </c>
      <c r="F59" s="345">
        <f t="shared" si="7"/>
        <v>99.996190945602351</v>
      </c>
      <c r="G59" s="484"/>
      <c r="H59" s="1569">
        <f>E59</f>
        <v>435787.10000000003</v>
      </c>
      <c r="I59" s="345">
        <f t="shared" si="8"/>
        <v>99.996190945602351</v>
      </c>
      <c r="J59" s="364"/>
    </row>
    <row r="60" spans="1:10" ht="75.75" customHeight="1" x14ac:dyDescent="0.25">
      <c r="A60" s="1980"/>
      <c r="B60" s="1980"/>
      <c r="C60" s="214" t="s">
        <v>205</v>
      </c>
      <c r="D60" s="332">
        <f>D57</f>
        <v>960.3</v>
      </c>
      <c r="E60" s="332">
        <f>E57</f>
        <v>960.3</v>
      </c>
      <c r="F60" s="345">
        <f t="shared" si="7"/>
        <v>100</v>
      </c>
      <c r="G60" s="484"/>
      <c r="H60" s="345">
        <f>H57</f>
        <v>960.3</v>
      </c>
      <c r="I60" s="345">
        <f t="shared" si="8"/>
        <v>100</v>
      </c>
      <c r="J60" s="364"/>
    </row>
    <row r="61" spans="1:10" ht="90" x14ac:dyDescent="0.25">
      <c r="A61" s="1980"/>
      <c r="B61" s="1980"/>
      <c r="C61" s="460" t="s">
        <v>214</v>
      </c>
      <c r="D61" s="332">
        <f>D36+D58</f>
        <v>430843.4</v>
      </c>
      <c r="E61" s="332">
        <f>E36+E58</f>
        <v>430826.80000000005</v>
      </c>
      <c r="F61" s="345">
        <f t="shared" si="7"/>
        <v>99.996147091959628</v>
      </c>
      <c r="G61" s="484"/>
      <c r="H61" s="345">
        <f>H58+H36</f>
        <v>430826.80000000005</v>
      </c>
      <c r="I61" s="345">
        <f t="shared" si="8"/>
        <v>99.996147091959628</v>
      </c>
      <c r="J61" s="364"/>
    </row>
    <row r="62" spans="1:10" ht="54.75" customHeight="1" x14ac:dyDescent="0.25">
      <c r="A62" s="1980"/>
      <c r="B62" s="1980"/>
      <c r="C62" s="460" t="s">
        <v>625</v>
      </c>
      <c r="D62" s="332">
        <f>D37</f>
        <v>4000</v>
      </c>
      <c r="E62" s="332">
        <f>E37</f>
        <v>4000</v>
      </c>
      <c r="F62" s="345">
        <f t="shared" si="7"/>
        <v>100</v>
      </c>
      <c r="G62" s="484"/>
      <c r="H62" s="345">
        <f>E62</f>
        <v>4000</v>
      </c>
      <c r="I62" s="345">
        <f t="shared" si="8"/>
        <v>100</v>
      </c>
      <c r="J62" s="364"/>
    </row>
  </sheetData>
  <mergeCells count="39">
    <mergeCell ref="G11:G12"/>
    <mergeCell ref="A9:J9"/>
    <mergeCell ref="A2:J2"/>
    <mergeCell ref="A3:J3"/>
    <mergeCell ref="A4:J4"/>
    <mergeCell ref="A5:J5"/>
    <mergeCell ref="A6:J6"/>
    <mergeCell ref="A10:A12"/>
    <mergeCell ref="B10:B12"/>
    <mergeCell ref="J11:J12"/>
    <mergeCell ref="G49:G50"/>
    <mergeCell ref="A18:A20"/>
    <mergeCell ref="B18:B20"/>
    <mergeCell ref="A25:A26"/>
    <mergeCell ref="B25:B26"/>
    <mergeCell ref="A38:J38"/>
    <mergeCell ref="G18:G20"/>
    <mergeCell ref="J18:J20"/>
    <mergeCell ref="A59:A62"/>
    <mergeCell ref="B59:B62"/>
    <mergeCell ref="A53:A55"/>
    <mergeCell ref="B53:B55"/>
    <mergeCell ref="G53:G55"/>
    <mergeCell ref="J53:J55"/>
    <mergeCell ref="A56:A58"/>
    <mergeCell ref="B56:B58"/>
    <mergeCell ref="I25:I26"/>
    <mergeCell ref="J25:J26"/>
    <mergeCell ref="A35:A37"/>
    <mergeCell ref="B35:B37"/>
    <mergeCell ref="A48:A50"/>
    <mergeCell ref="B48:B50"/>
    <mergeCell ref="J49:J50"/>
    <mergeCell ref="C25:C26"/>
    <mergeCell ref="D25:D26"/>
    <mergeCell ref="E25:E26"/>
    <mergeCell ref="F25:F26"/>
    <mergeCell ref="G25:G26"/>
    <mergeCell ref="H25:H26"/>
  </mergeCells>
  <pageMargins left="0.78740157480314965" right="0.39370078740157483" top="0.78740157480314965" bottom="0.78740157480314965" header="0.51181102362204722" footer="0.39370078740157483"/>
  <pageSetup paperSize="9" scale="62" firstPageNumber="92" fitToWidth="0" fitToHeight="0" orientation="landscape" useFirstPageNumber="1" r:id="rId1"/>
  <headerFooter alignWithMargins="0">
    <oddFooter>&amp;R&amp;"Arial,обычный"&amp;14&amp;P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sheetPr>
  <dimension ref="A1:J37"/>
  <sheetViews>
    <sheetView zoomScale="63" zoomScaleNormal="63" workbookViewId="0">
      <pane ySplit="7" topLeftCell="A8" activePane="bottomLeft" state="frozen"/>
      <selection pane="bottomLeft" activeCell="F7" sqref="F7"/>
    </sheetView>
  </sheetViews>
  <sheetFormatPr defaultRowHeight="18" x14ac:dyDescent="0.25"/>
  <cols>
    <col min="1" max="1" width="5.7109375" style="266" customWidth="1"/>
    <col min="2" max="2" width="77.28515625" style="1099" customWidth="1"/>
    <col min="3" max="3" width="11.7109375" style="1099" customWidth="1"/>
    <col min="4" max="6" width="15.7109375" style="1099" customWidth="1"/>
    <col min="7" max="7" width="70.28515625" style="1099" customWidth="1"/>
    <col min="8" max="8" width="19.85546875" style="1099" hidden="1" customWidth="1"/>
    <col min="9" max="9" width="11.7109375" style="1099" customWidth="1"/>
    <col min="10" max="10" width="45.5703125" style="1099" customWidth="1"/>
    <col min="11" max="250" width="9.140625" style="1099"/>
    <col min="251" max="251" width="5.7109375" style="1099" customWidth="1"/>
    <col min="252" max="252" width="37.7109375" style="1099" customWidth="1"/>
    <col min="253" max="253" width="15.7109375" style="1099" customWidth="1"/>
    <col min="254" max="254" width="11.7109375" style="1099" customWidth="1"/>
    <col min="255" max="257" width="15.7109375" style="1099" customWidth="1"/>
    <col min="258" max="258" width="30.7109375" style="1099" customWidth="1"/>
    <col min="259" max="259" width="13.7109375" style="1099" customWidth="1"/>
    <col min="260" max="260" width="21.7109375" style="1099" customWidth="1"/>
    <col min="261" max="261" width="15.7109375" style="1099" customWidth="1"/>
    <col min="262" max="262" width="0" style="1099" hidden="1" customWidth="1"/>
    <col min="263" max="263" width="15.7109375" style="1099" customWidth="1"/>
    <col min="264" max="264" width="0" style="1099" hidden="1" customWidth="1"/>
    <col min="265" max="265" width="11.7109375" style="1099" customWidth="1"/>
    <col min="266" max="266" width="45.5703125" style="1099" customWidth="1"/>
    <col min="267" max="506" width="9.140625" style="1099"/>
    <col min="507" max="507" width="5.7109375" style="1099" customWidth="1"/>
    <col min="508" max="508" width="37.7109375" style="1099" customWidth="1"/>
    <col min="509" max="509" width="15.7109375" style="1099" customWidth="1"/>
    <col min="510" max="510" width="11.7109375" style="1099" customWidth="1"/>
    <col min="511" max="513" width="15.7109375" style="1099" customWidth="1"/>
    <col min="514" max="514" width="30.7109375" style="1099" customWidth="1"/>
    <col min="515" max="515" width="13.7109375" style="1099" customWidth="1"/>
    <col min="516" max="516" width="21.7109375" style="1099" customWidth="1"/>
    <col min="517" max="517" width="15.7109375" style="1099" customWidth="1"/>
    <col min="518" max="518" width="0" style="1099" hidden="1" customWidth="1"/>
    <col min="519" max="519" width="15.7109375" style="1099" customWidth="1"/>
    <col min="520" max="520" width="0" style="1099" hidden="1" customWidth="1"/>
    <col min="521" max="521" width="11.7109375" style="1099" customWidth="1"/>
    <col min="522" max="522" width="45.5703125" style="1099" customWidth="1"/>
    <col min="523" max="762" width="9.140625" style="1099"/>
    <col min="763" max="763" width="5.7109375" style="1099" customWidth="1"/>
    <col min="764" max="764" width="37.7109375" style="1099" customWidth="1"/>
    <col min="765" max="765" width="15.7109375" style="1099" customWidth="1"/>
    <col min="766" max="766" width="11.7109375" style="1099" customWidth="1"/>
    <col min="767" max="769" width="15.7109375" style="1099" customWidth="1"/>
    <col min="770" max="770" width="30.7109375" style="1099" customWidth="1"/>
    <col min="771" max="771" width="13.7109375" style="1099" customWidth="1"/>
    <col min="772" max="772" width="21.7109375" style="1099" customWidth="1"/>
    <col min="773" max="773" width="15.7109375" style="1099" customWidth="1"/>
    <col min="774" max="774" width="0" style="1099" hidden="1" customWidth="1"/>
    <col min="775" max="775" width="15.7109375" style="1099" customWidth="1"/>
    <col min="776" max="776" width="0" style="1099" hidden="1" customWidth="1"/>
    <col min="777" max="777" width="11.7109375" style="1099" customWidth="1"/>
    <col min="778" max="778" width="45.5703125" style="1099" customWidth="1"/>
    <col min="779" max="1018" width="9.140625" style="1099"/>
    <col min="1019" max="1019" width="5.7109375" style="1099" customWidth="1"/>
    <col min="1020" max="1020" width="37.7109375" style="1099" customWidth="1"/>
    <col min="1021" max="1021" width="15.7109375" style="1099" customWidth="1"/>
    <col min="1022" max="1022" width="11.7109375" style="1099" customWidth="1"/>
    <col min="1023" max="1025" width="15.7109375" style="1099" customWidth="1"/>
    <col min="1026" max="1026" width="30.7109375" style="1099" customWidth="1"/>
    <col min="1027" max="1027" width="13.7109375" style="1099" customWidth="1"/>
    <col min="1028" max="1028" width="21.7109375" style="1099" customWidth="1"/>
    <col min="1029" max="1029" width="15.7109375" style="1099" customWidth="1"/>
    <col min="1030" max="1030" width="0" style="1099" hidden="1" customWidth="1"/>
    <col min="1031" max="1031" width="15.7109375" style="1099" customWidth="1"/>
    <col min="1032" max="1032" width="0" style="1099" hidden="1" customWidth="1"/>
    <col min="1033" max="1033" width="11.7109375" style="1099" customWidth="1"/>
    <col min="1034" max="1034" width="45.5703125" style="1099" customWidth="1"/>
    <col min="1035" max="1274" width="9.140625" style="1099"/>
    <col min="1275" max="1275" width="5.7109375" style="1099" customWidth="1"/>
    <col min="1276" max="1276" width="37.7109375" style="1099" customWidth="1"/>
    <col min="1277" max="1277" width="15.7109375" style="1099" customWidth="1"/>
    <col min="1278" max="1278" width="11.7109375" style="1099" customWidth="1"/>
    <col min="1279" max="1281" width="15.7109375" style="1099" customWidth="1"/>
    <col min="1282" max="1282" width="30.7109375" style="1099" customWidth="1"/>
    <col min="1283" max="1283" width="13.7109375" style="1099" customWidth="1"/>
    <col min="1284" max="1284" width="21.7109375" style="1099" customWidth="1"/>
    <col min="1285" max="1285" width="15.7109375" style="1099" customWidth="1"/>
    <col min="1286" max="1286" width="0" style="1099" hidden="1" customWidth="1"/>
    <col min="1287" max="1287" width="15.7109375" style="1099" customWidth="1"/>
    <col min="1288" max="1288" width="0" style="1099" hidden="1" customWidth="1"/>
    <col min="1289" max="1289" width="11.7109375" style="1099" customWidth="1"/>
    <col min="1290" max="1290" width="45.5703125" style="1099" customWidth="1"/>
    <col min="1291" max="1530" width="9.140625" style="1099"/>
    <col min="1531" max="1531" width="5.7109375" style="1099" customWidth="1"/>
    <col min="1532" max="1532" width="37.7109375" style="1099" customWidth="1"/>
    <col min="1533" max="1533" width="15.7109375" style="1099" customWidth="1"/>
    <col min="1534" max="1534" width="11.7109375" style="1099" customWidth="1"/>
    <col min="1535" max="1537" width="15.7109375" style="1099" customWidth="1"/>
    <col min="1538" max="1538" width="30.7109375" style="1099" customWidth="1"/>
    <col min="1539" max="1539" width="13.7109375" style="1099" customWidth="1"/>
    <col min="1540" max="1540" width="21.7109375" style="1099" customWidth="1"/>
    <col min="1541" max="1541" width="15.7109375" style="1099" customWidth="1"/>
    <col min="1542" max="1542" width="0" style="1099" hidden="1" customWidth="1"/>
    <col min="1543" max="1543" width="15.7109375" style="1099" customWidth="1"/>
    <col min="1544" max="1544" width="0" style="1099" hidden="1" customWidth="1"/>
    <col min="1545" max="1545" width="11.7109375" style="1099" customWidth="1"/>
    <col min="1546" max="1546" width="45.5703125" style="1099" customWidth="1"/>
    <col min="1547" max="1786" width="9.140625" style="1099"/>
    <col min="1787" max="1787" width="5.7109375" style="1099" customWidth="1"/>
    <col min="1788" max="1788" width="37.7109375" style="1099" customWidth="1"/>
    <col min="1789" max="1789" width="15.7109375" style="1099" customWidth="1"/>
    <col min="1790" max="1790" width="11.7109375" style="1099" customWidth="1"/>
    <col min="1791" max="1793" width="15.7109375" style="1099" customWidth="1"/>
    <col min="1794" max="1794" width="30.7109375" style="1099" customWidth="1"/>
    <col min="1795" max="1795" width="13.7109375" style="1099" customWidth="1"/>
    <col min="1796" max="1796" width="21.7109375" style="1099" customWidth="1"/>
    <col min="1797" max="1797" width="15.7109375" style="1099" customWidth="1"/>
    <col min="1798" max="1798" width="0" style="1099" hidden="1" customWidth="1"/>
    <col min="1799" max="1799" width="15.7109375" style="1099" customWidth="1"/>
    <col min="1800" max="1800" width="0" style="1099" hidden="1" customWidth="1"/>
    <col min="1801" max="1801" width="11.7109375" style="1099" customWidth="1"/>
    <col min="1802" max="1802" width="45.5703125" style="1099" customWidth="1"/>
    <col min="1803" max="2042" width="9.140625" style="1099"/>
    <col min="2043" max="2043" width="5.7109375" style="1099" customWidth="1"/>
    <col min="2044" max="2044" width="37.7109375" style="1099" customWidth="1"/>
    <col min="2045" max="2045" width="15.7109375" style="1099" customWidth="1"/>
    <col min="2046" max="2046" width="11.7109375" style="1099" customWidth="1"/>
    <col min="2047" max="2049" width="15.7109375" style="1099" customWidth="1"/>
    <col min="2050" max="2050" width="30.7109375" style="1099" customWidth="1"/>
    <col min="2051" max="2051" width="13.7109375" style="1099" customWidth="1"/>
    <col min="2052" max="2052" width="21.7109375" style="1099" customWidth="1"/>
    <col min="2053" max="2053" width="15.7109375" style="1099" customWidth="1"/>
    <col min="2054" max="2054" width="0" style="1099" hidden="1" customWidth="1"/>
    <col min="2055" max="2055" width="15.7109375" style="1099" customWidth="1"/>
    <col min="2056" max="2056" width="0" style="1099" hidden="1" customWidth="1"/>
    <col min="2057" max="2057" width="11.7109375" style="1099" customWidth="1"/>
    <col min="2058" max="2058" width="45.5703125" style="1099" customWidth="1"/>
    <col min="2059" max="2298" width="9.140625" style="1099"/>
    <col min="2299" max="2299" width="5.7109375" style="1099" customWidth="1"/>
    <col min="2300" max="2300" width="37.7109375" style="1099" customWidth="1"/>
    <col min="2301" max="2301" width="15.7109375" style="1099" customWidth="1"/>
    <col min="2302" max="2302" width="11.7109375" style="1099" customWidth="1"/>
    <col min="2303" max="2305" width="15.7109375" style="1099" customWidth="1"/>
    <col min="2306" max="2306" width="30.7109375" style="1099" customWidth="1"/>
    <col min="2307" max="2307" width="13.7109375" style="1099" customWidth="1"/>
    <col min="2308" max="2308" width="21.7109375" style="1099" customWidth="1"/>
    <col min="2309" max="2309" width="15.7109375" style="1099" customWidth="1"/>
    <col min="2310" max="2310" width="0" style="1099" hidden="1" customWidth="1"/>
    <col min="2311" max="2311" width="15.7109375" style="1099" customWidth="1"/>
    <col min="2312" max="2312" width="0" style="1099" hidden="1" customWidth="1"/>
    <col min="2313" max="2313" width="11.7109375" style="1099" customWidth="1"/>
    <col min="2314" max="2314" width="45.5703125" style="1099" customWidth="1"/>
    <col min="2315" max="2554" width="9.140625" style="1099"/>
    <col min="2555" max="2555" width="5.7109375" style="1099" customWidth="1"/>
    <col min="2556" max="2556" width="37.7109375" style="1099" customWidth="1"/>
    <col min="2557" max="2557" width="15.7109375" style="1099" customWidth="1"/>
    <col min="2558" max="2558" width="11.7109375" style="1099" customWidth="1"/>
    <col min="2559" max="2561" width="15.7109375" style="1099" customWidth="1"/>
    <col min="2562" max="2562" width="30.7109375" style="1099" customWidth="1"/>
    <col min="2563" max="2563" width="13.7109375" style="1099" customWidth="1"/>
    <col min="2564" max="2564" width="21.7109375" style="1099" customWidth="1"/>
    <col min="2565" max="2565" width="15.7109375" style="1099" customWidth="1"/>
    <col min="2566" max="2566" width="0" style="1099" hidden="1" customWidth="1"/>
    <col min="2567" max="2567" width="15.7109375" style="1099" customWidth="1"/>
    <col min="2568" max="2568" width="0" style="1099" hidden="1" customWidth="1"/>
    <col min="2569" max="2569" width="11.7109375" style="1099" customWidth="1"/>
    <col min="2570" max="2570" width="45.5703125" style="1099" customWidth="1"/>
    <col min="2571" max="2810" width="9.140625" style="1099"/>
    <col min="2811" max="2811" width="5.7109375" style="1099" customWidth="1"/>
    <col min="2812" max="2812" width="37.7109375" style="1099" customWidth="1"/>
    <col min="2813" max="2813" width="15.7109375" style="1099" customWidth="1"/>
    <col min="2814" max="2814" width="11.7109375" style="1099" customWidth="1"/>
    <col min="2815" max="2817" width="15.7109375" style="1099" customWidth="1"/>
    <col min="2818" max="2818" width="30.7109375" style="1099" customWidth="1"/>
    <col min="2819" max="2819" width="13.7109375" style="1099" customWidth="1"/>
    <col min="2820" max="2820" width="21.7109375" style="1099" customWidth="1"/>
    <col min="2821" max="2821" width="15.7109375" style="1099" customWidth="1"/>
    <col min="2822" max="2822" width="0" style="1099" hidden="1" customWidth="1"/>
    <col min="2823" max="2823" width="15.7109375" style="1099" customWidth="1"/>
    <col min="2824" max="2824" width="0" style="1099" hidden="1" customWidth="1"/>
    <col min="2825" max="2825" width="11.7109375" style="1099" customWidth="1"/>
    <col min="2826" max="2826" width="45.5703125" style="1099" customWidth="1"/>
    <col min="2827" max="3066" width="9.140625" style="1099"/>
    <col min="3067" max="3067" width="5.7109375" style="1099" customWidth="1"/>
    <col min="3068" max="3068" width="37.7109375" style="1099" customWidth="1"/>
    <col min="3069" max="3069" width="15.7109375" style="1099" customWidth="1"/>
    <col min="3070" max="3070" width="11.7109375" style="1099" customWidth="1"/>
    <col min="3071" max="3073" width="15.7109375" style="1099" customWidth="1"/>
    <col min="3074" max="3074" width="30.7109375" style="1099" customWidth="1"/>
    <col min="3075" max="3075" width="13.7109375" style="1099" customWidth="1"/>
    <col min="3076" max="3076" width="21.7109375" style="1099" customWidth="1"/>
    <col min="3077" max="3077" width="15.7109375" style="1099" customWidth="1"/>
    <col min="3078" max="3078" width="0" style="1099" hidden="1" customWidth="1"/>
    <col min="3079" max="3079" width="15.7109375" style="1099" customWidth="1"/>
    <col min="3080" max="3080" width="0" style="1099" hidden="1" customWidth="1"/>
    <col min="3081" max="3081" width="11.7109375" style="1099" customWidth="1"/>
    <col min="3082" max="3082" width="45.5703125" style="1099" customWidth="1"/>
    <col min="3083" max="3322" width="9.140625" style="1099"/>
    <col min="3323" max="3323" width="5.7109375" style="1099" customWidth="1"/>
    <col min="3324" max="3324" width="37.7109375" style="1099" customWidth="1"/>
    <col min="3325" max="3325" width="15.7109375" style="1099" customWidth="1"/>
    <col min="3326" max="3326" width="11.7109375" style="1099" customWidth="1"/>
    <col min="3327" max="3329" width="15.7109375" style="1099" customWidth="1"/>
    <col min="3330" max="3330" width="30.7109375" style="1099" customWidth="1"/>
    <col min="3331" max="3331" width="13.7109375" style="1099" customWidth="1"/>
    <col min="3332" max="3332" width="21.7109375" style="1099" customWidth="1"/>
    <col min="3333" max="3333" width="15.7109375" style="1099" customWidth="1"/>
    <col min="3334" max="3334" width="0" style="1099" hidden="1" customWidth="1"/>
    <col min="3335" max="3335" width="15.7109375" style="1099" customWidth="1"/>
    <col min="3336" max="3336" width="0" style="1099" hidden="1" customWidth="1"/>
    <col min="3337" max="3337" width="11.7109375" style="1099" customWidth="1"/>
    <col min="3338" max="3338" width="45.5703125" style="1099" customWidth="1"/>
    <col min="3339" max="3578" width="9.140625" style="1099"/>
    <col min="3579" max="3579" width="5.7109375" style="1099" customWidth="1"/>
    <col min="3580" max="3580" width="37.7109375" style="1099" customWidth="1"/>
    <col min="3581" max="3581" width="15.7109375" style="1099" customWidth="1"/>
    <col min="3582" max="3582" width="11.7109375" style="1099" customWidth="1"/>
    <col min="3583" max="3585" width="15.7109375" style="1099" customWidth="1"/>
    <col min="3586" max="3586" width="30.7109375" style="1099" customWidth="1"/>
    <col min="3587" max="3587" width="13.7109375" style="1099" customWidth="1"/>
    <col min="3588" max="3588" width="21.7109375" style="1099" customWidth="1"/>
    <col min="3589" max="3589" width="15.7109375" style="1099" customWidth="1"/>
    <col min="3590" max="3590" width="0" style="1099" hidden="1" customWidth="1"/>
    <col min="3591" max="3591" width="15.7109375" style="1099" customWidth="1"/>
    <col min="3592" max="3592" width="0" style="1099" hidden="1" customWidth="1"/>
    <col min="3593" max="3593" width="11.7109375" style="1099" customWidth="1"/>
    <col min="3594" max="3594" width="45.5703125" style="1099" customWidth="1"/>
    <col min="3595" max="3834" width="9.140625" style="1099"/>
    <col min="3835" max="3835" width="5.7109375" style="1099" customWidth="1"/>
    <col min="3836" max="3836" width="37.7109375" style="1099" customWidth="1"/>
    <col min="3837" max="3837" width="15.7109375" style="1099" customWidth="1"/>
    <col min="3838" max="3838" width="11.7109375" style="1099" customWidth="1"/>
    <col min="3839" max="3841" width="15.7109375" style="1099" customWidth="1"/>
    <col min="3842" max="3842" width="30.7109375" style="1099" customWidth="1"/>
    <col min="3843" max="3843" width="13.7109375" style="1099" customWidth="1"/>
    <col min="3844" max="3844" width="21.7109375" style="1099" customWidth="1"/>
    <col min="3845" max="3845" width="15.7109375" style="1099" customWidth="1"/>
    <col min="3846" max="3846" width="0" style="1099" hidden="1" customWidth="1"/>
    <col min="3847" max="3847" width="15.7109375" style="1099" customWidth="1"/>
    <col min="3848" max="3848" width="0" style="1099" hidden="1" customWidth="1"/>
    <col min="3849" max="3849" width="11.7109375" style="1099" customWidth="1"/>
    <col min="3850" max="3850" width="45.5703125" style="1099" customWidth="1"/>
    <col min="3851" max="4090" width="9.140625" style="1099"/>
    <col min="4091" max="4091" width="5.7109375" style="1099" customWidth="1"/>
    <col min="4092" max="4092" width="37.7109375" style="1099" customWidth="1"/>
    <col min="4093" max="4093" width="15.7109375" style="1099" customWidth="1"/>
    <col min="4094" max="4094" width="11.7109375" style="1099" customWidth="1"/>
    <col min="4095" max="4097" width="15.7109375" style="1099" customWidth="1"/>
    <col min="4098" max="4098" width="30.7109375" style="1099" customWidth="1"/>
    <col min="4099" max="4099" width="13.7109375" style="1099" customWidth="1"/>
    <col min="4100" max="4100" width="21.7109375" style="1099" customWidth="1"/>
    <col min="4101" max="4101" width="15.7109375" style="1099" customWidth="1"/>
    <col min="4102" max="4102" width="0" style="1099" hidden="1" customWidth="1"/>
    <col min="4103" max="4103" width="15.7109375" style="1099" customWidth="1"/>
    <col min="4104" max="4104" width="0" style="1099" hidden="1" customWidth="1"/>
    <col min="4105" max="4105" width="11.7109375" style="1099" customWidth="1"/>
    <col min="4106" max="4106" width="45.5703125" style="1099" customWidth="1"/>
    <col min="4107" max="4346" width="9.140625" style="1099"/>
    <col min="4347" max="4347" width="5.7109375" style="1099" customWidth="1"/>
    <col min="4348" max="4348" width="37.7109375" style="1099" customWidth="1"/>
    <col min="4349" max="4349" width="15.7109375" style="1099" customWidth="1"/>
    <col min="4350" max="4350" width="11.7109375" style="1099" customWidth="1"/>
    <col min="4351" max="4353" width="15.7109375" style="1099" customWidth="1"/>
    <col min="4354" max="4354" width="30.7109375" style="1099" customWidth="1"/>
    <col min="4355" max="4355" width="13.7109375" style="1099" customWidth="1"/>
    <col min="4356" max="4356" width="21.7109375" style="1099" customWidth="1"/>
    <col min="4357" max="4357" width="15.7109375" style="1099" customWidth="1"/>
    <col min="4358" max="4358" width="0" style="1099" hidden="1" customWidth="1"/>
    <col min="4359" max="4359" width="15.7109375" style="1099" customWidth="1"/>
    <col min="4360" max="4360" width="0" style="1099" hidden="1" customWidth="1"/>
    <col min="4361" max="4361" width="11.7109375" style="1099" customWidth="1"/>
    <col min="4362" max="4362" width="45.5703125" style="1099" customWidth="1"/>
    <col min="4363" max="4602" width="9.140625" style="1099"/>
    <col min="4603" max="4603" width="5.7109375" style="1099" customWidth="1"/>
    <col min="4604" max="4604" width="37.7109375" style="1099" customWidth="1"/>
    <col min="4605" max="4605" width="15.7109375" style="1099" customWidth="1"/>
    <col min="4606" max="4606" width="11.7109375" style="1099" customWidth="1"/>
    <col min="4607" max="4609" width="15.7109375" style="1099" customWidth="1"/>
    <col min="4610" max="4610" width="30.7109375" style="1099" customWidth="1"/>
    <col min="4611" max="4611" width="13.7109375" style="1099" customWidth="1"/>
    <col min="4612" max="4612" width="21.7109375" style="1099" customWidth="1"/>
    <col min="4613" max="4613" width="15.7109375" style="1099" customWidth="1"/>
    <col min="4614" max="4614" width="0" style="1099" hidden="1" customWidth="1"/>
    <col min="4615" max="4615" width="15.7109375" style="1099" customWidth="1"/>
    <col min="4616" max="4616" width="0" style="1099" hidden="1" customWidth="1"/>
    <col min="4617" max="4617" width="11.7109375" style="1099" customWidth="1"/>
    <col min="4618" max="4618" width="45.5703125" style="1099" customWidth="1"/>
    <col min="4619" max="4858" width="9.140625" style="1099"/>
    <col min="4859" max="4859" width="5.7109375" style="1099" customWidth="1"/>
    <col min="4860" max="4860" width="37.7109375" style="1099" customWidth="1"/>
    <col min="4861" max="4861" width="15.7109375" style="1099" customWidth="1"/>
    <col min="4862" max="4862" width="11.7109375" style="1099" customWidth="1"/>
    <col min="4863" max="4865" width="15.7109375" style="1099" customWidth="1"/>
    <col min="4866" max="4866" width="30.7109375" style="1099" customWidth="1"/>
    <col min="4867" max="4867" width="13.7109375" style="1099" customWidth="1"/>
    <col min="4868" max="4868" width="21.7109375" style="1099" customWidth="1"/>
    <col min="4869" max="4869" width="15.7109375" style="1099" customWidth="1"/>
    <col min="4870" max="4870" width="0" style="1099" hidden="1" customWidth="1"/>
    <col min="4871" max="4871" width="15.7109375" style="1099" customWidth="1"/>
    <col min="4872" max="4872" width="0" style="1099" hidden="1" customWidth="1"/>
    <col min="4873" max="4873" width="11.7109375" style="1099" customWidth="1"/>
    <col min="4874" max="4874" width="45.5703125" style="1099" customWidth="1"/>
    <col min="4875" max="5114" width="9.140625" style="1099"/>
    <col min="5115" max="5115" width="5.7109375" style="1099" customWidth="1"/>
    <col min="5116" max="5116" width="37.7109375" style="1099" customWidth="1"/>
    <col min="5117" max="5117" width="15.7109375" style="1099" customWidth="1"/>
    <col min="5118" max="5118" width="11.7109375" style="1099" customWidth="1"/>
    <col min="5119" max="5121" width="15.7109375" style="1099" customWidth="1"/>
    <col min="5122" max="5122" width="30.7109375" style="1099" customWidth="1"/>
    <col min="5123" max="5123" width="13.7109375" style="1099" customWidth="1"/>
    <col min="5124" max="5124" width="21.7109375" style="1099" customWidth="1"/>
    <col min="5125" max="5125" width="15.7109375" style="1099" customWidth="1"/>
    <col min="5126" max="5126" width="0" style="1099" hidden="1" customWidth="1"/>
    <col min="5127" max="5127" width="15.7109375" style="1099" customWidth="1"/>
    <col min="5128" max="5128" width="0" style="1099" hidden="1" customWidth="1"/>
    <col min="5129" max="5129" width="11.7109375" style="1099" customWidth="1"/>
    <col min="5130" max="5130" width="45.5703125" style="1099" customWidth="1"/>
    <col min="5131" max="5370" width="9.140625" style="1099"/>
    <col min="5371" max="5371" width="5.7109375" style="1099" customWidth="1"/>
    <col min="5372" max="5372" width="37.7109375" style="1099" customWidth="1"/>
    <col min="5373" max="5373" width="15.7109375" style="1099" customWidth="1"/>
    <col min="5374" max="5374" width="11.7109375" style="1099" customWidth="1"/>
    <col min="5375" max="5377" width="15.7109375" style="1099" customWidth="1"/>
    <col min="5378" max="5378" width="30.7109375" style="1099" customWidth="1"/>
    <col min="5379" max="5379" width="13.7109375" style="1099" customWidth="1"/>
    <col min="5380" max="5380" width="21.7109375" style="1099" customWidth="1"/>
    <col min="5381" max="5381" width="15.7109375" style="1099" customWidth="1"/>
    <col min="5382" max="5382" width="0" style="1099" hidden="1" customWidth="1"/>
    <col min="5383" max="5383" width="15.7109375" style="1099" customWidth="1"/>
    <col min="5384" max="5384" width="0" style="1099" hidden="1" customWidth="1"/>
    <col min="5385" max="5385" width="11.7109375" style="1099" customWidth="1"/>
    <col min="5386" max="5386" width="45.5703125" style="1099" customWidth="1"/>
    <col min="5387" max="5626" width="9.140625" style="1099"/>
    <col min="5627" max="5627" width="5.7109375" style="1099" customWidth="1"/>
    <col min="5628" max="5628" width="37.7109375" style="1099" customWidth="1"/>
    <col min="5629" max="5629" width="15.7109375" style="1099" customWidth="1"/>
    <col min="5630" max="5630" width="11.7109375" style="1099" customWidth="1"/>
    <col min="5631" max="5633" width="15.7109375" style="1099" customWidth="1"/>
    <col min="5634" max="5634" width="30.7109375" style="1099" customWidth="1"/>
    <col min="5635" max="5635" width="13.7109375" style="1099" customWidth="1"/>
    <col min="5636" max="5636" width="21.7109375" style="1099" customWidth="1"/>
    <col min="5637" max="5637" width="15.7109375" style="1099" customWidth="1"/>
    <col min="5638" max="5638" width="0" style="1099" hidden="1" customWidth="1"/>
    <col min="5639" max="5639" width="15.7109375" style="1099" customWidth="1"/>
    <col min="5640" max="5640" width="0" style="1099" hidden="1" customWidth="1"/>
    <col min="5641" max="5641" width="11.7109375" style="1099" customWidth="1"/>
    <col min="5642" max="5642" width="45.5703125" style="1099" customWidth="1"/>
    <col min="5643" max="5882" width="9.140625" style="1099"/>
    <col min="5883" max="5883" width="5.7109375" style="1099" customWidth="1"/>
    <col min="5884" max="5884" width="37.7109375" style="1099" customWidth="1"/>
    <col min="5885" max="5885" width="15.7109375" style="1099" customWidth="1"/>
    <col min="5886" max="5886" width="11.7109375" style="1099" customWidth="1"/>
    <col min="5887" max="5889" width="15.7109375" style="1099" customWidth="1"/>
    <col min="5890" max="5890" width="30.7109375" style="1099" customWidth="1"/>
    <col min="5891" max="5891" width="13.7109375" style="1099" customWidth="1"/>
    <col min="5892" max="5892" width="21.7109375" style="1099" customWidth="1"/>
    <col min="5893" max="5893" width="15.7109375" style="1099" customWidth="1"/>
    <col min="5894" max="5894" width="0" style="1099" hidden="1" customWidth="1"/>
    <col min="5895" max="5895" width="15.7109375" style="1099" customWidth="1"/>
    <col min="5896" max="5896" width="0" style="1099" hidden="1" customWidth="1"/>
    <col min="5897" max="5897" width="11.7109375" style="1099" customWidth="1"/>
    <col min="5898" max="5898" width="45.5703125" style="1099" customWidth="1"/>
    <col min="5899" max="6138" width="9.140625" style="1099"/>
    <col min="6139" max="6139" width="5.7109375" style="1099" customWidth="1"/>
    <col min="6140" max="6140" width="37.7109375" style="1099" customWidth="1"/>
    <col min="6141" max="6141" width="15.7109375" style="1099" customWidth="1"/>
    <col min="6142" max="6142" width="11.7109375" style="1099" customWidth="1"/>
    <col min="6143" max="6145" width="15.7109375" style="1099" customWidth="1"/>
    <col min="6146" max="6146" width="30.7109375" style="1099" customWidth="1"/>
    <col min="6147" max="6147" width="13.7109375" style="1099" customWidth="1"/>
    <col min="6148" max="6148" width="21.7109375" style="1099" customWidth="1"/>
    <col min="6149" max="6149" width="15.7109375" style="1099" customWidth="1"/>
    <col min="6150" max="6150" width="0" style="1099" hidden="1" customWidth="1"/>
    <col min="6151" max="6151" width="15.7109375" style="1099" customWidth="1"/>
    <col min="6152" max="6152" width="0" style="1099" hidden="1" customWidth="1"/>
    <col min="6153" max="6153" width="11.7109375" style="1099" customWidth="1"/>
    <col min="6154" max="6154" width="45.5703125" style="1099" customWidth="1"/>
    <col min="6155" max="6394" width="9.140625" style="1099"/>
    <col min="6395" max="6395" width="5.7109375" style="1099" customWidth="1"/>
    <col min="6396" max="6396" width="37.7109375" style="1099" customWidth="1"/>
    <col min="6397" max="6397" width="15.7109375" style="1099" customWidth="1"/>
    <col min="6398" max="6398" width="11.7109375" style="1099" customWidth="1"/>
    <col min="6399" max="6401" width="15.7109375" style="1099" customWidth="1"/>
    <col min="6402" max="6402" width="30.7109375" style="1099" customWidth="1"/>
    <col min="6403" max="6403" width="13.7109375" style="1099" customWidth="1"/>
    <col min="6404" max="6404" width="21.7109375" style="1099" customWidth="1"/>
    <col min="6405" max="6405" width="15.7109375" style="1099" customWidth="1"/>
    <col min="6406" max="6406" width="0" style="1099" hidden="1" customWidth="1"/>
    <col min="6407" max="6407" width="15.7109375" style="1099" customWidth="1"/>
    <col min="6408" max="6408" width="0" style="1099" hidden="1" customWidth="1"/>
    <col min="6409" max="6409" width="11.7109375" style="1099" customWidth="1"/>
    <col min="6410" max="6410" width="45.5703125" style="1099" customWidth="1"/>
    <col min="6411" max="6650" width="9.140625" style="1099"/>
    <col min="6651" max="6651" width="5.7109375" style="1099" customWidth="1"/>
    <col min="6652" max="6652" width="37.7109375" style="1099" customWidth="1"/>
    <col min="6653" max="6653" width="15.7109375" style="1099" customWidth="1"/>
    <col min="6654" max="6654" width="11.7109375" style="1099" customWidth="1"/>
    <col min="6655" max="6657" width="15.7109375" style="1099" customWidth="1"/>
    <col min="6658" max="6658" width="30.7109375" style="1099" customWidth="1"/>
    <col min="6659" max="6659" width="13.7109375" style="1099" customWidth="1"/>
    <col min="6660" max="6660" width="21.7109375" style="1099" customWidth="1"/>
    <col min="6661" max="6661" width="15.7109375" style="1099" customWidth="1"/>
    <col min="6662" max="6662" width="0" style="1099" hidden="1" customWidth="1"/>
    <col min="6663" max="6663" width="15.7109375" style="1099" customWidth="1"/>
    <col min="6664" max="6664" width="0" style="1099" hidden="1" customWidth="1"/>
    <col min="6665" max="6665" width="11.7109375" style="1099" customWidth="1"/>
    <col min="6666" max="6666" width="45.5703125" style="1099" customWidth="1"/>
    <col min="6667" max="6906" width="9.140625" style="1099"/>
    <col min="6907" max="6907" width="5.7109375" style="1099" customWidth="1"/>
    <col min="6908" max="6908" width="37.7109375" style="1099" customWidth="1"/>
    <col min="6909" max="6909" width="15.7109375" style="1099" customWidth="1"/>
    <col min="6910" max="6910" width="11.7109375" style="1099" customWidth="1"/>
    <col min="6911" max="6913" width="15.7109375" style="1099" customWidth="1"/>
    <col min="6914" max="6914" width="30.7109375" style="1099" customWidth="1"/>
    <col min="6915" max="6915" width="13.7109375" style="1099" customWidth="1"/>
    <col min="6916" max="6916" width="21.7109375" style="1099" customWidth="1"/>
    <col min="6917" max="6917" width="15.7109375" style="1099" customWidth="1"/>
    <col min="6918" max="6918" width="0" style="1099" hidden="1" customWidth="1"/>
    <col min="6919" max="6919" width="15.7109375" style="1099" customWidth="1"/>
    <col min="6920" max="6920" width="0" style="1099" hidden="1" customWidth="1"/>
    <col min="6921" max="6921" width="11.7109375" style="1099" customWidth="1"/>
    <col min="6922" max="6922" width="45.5703125" style="1099" customWidth="1"/>
    <col min="6923" max="7162" width="9.140625" style="1099"/>
    <col min="7163" max="7163" width="5.7109375" style="1099" customWidth="1"/>
    <col min="7164" max="7164" width="37.7109375" style="1099" customWidth="1"/>
    <col min="7165" max="7165" width="15.7109375" style="1099" customWidth="1"/>
    <col min="7166" max="7166" width="11.7109375" style="1099" customWidth="1"/>
    <col min="7167" max="7169" width="15.7109375" style="1099" customWidth="1"/>
    <col min="7170" max="7170" width="30.7109375" style="1099" customWidth="1"/>
    <col min="7171" max="7171" width="13.7109375" style="1099" customWidth="1"/>
    <col min="7172" max="7172" width="21.7109375" style="1099" customWidth="1"/>
    <col min="7173" max="7173" width="15.7109375" style="1099" customWidth="1"/>
    <col min="7174" max="7174" width="0" style="1099" hidden="1" customWidth="1"/>
    <col min="7175" max="7175" width="15.7109375" style="1099" customWidth="1"/>
    <col min="7176" max="7176" width="0" style="1099" hidden="1" customWidth="1"/>
    <col min="7177" max="7177" width="11.7109375" style="1099" customWidth="1"/>
    <col min="7178" max="7178" width="45.5703125" style="1099" customWidth="1"/>
    <col min="7179" max="7418" width="9.140625" style="1099"/>
    <col min="7419" max="7419" width="5.7109375" style="1099" customWidth="1"/>
    <col min="7420" max="7420" width="37.7109375" style="1099" customWidth="1"/>
    <col min="7421" max="7421" width="15.7109375" style="1099" customWidth="1"/>
    <col min="7422" max="7422" width="11.7109375" style="1099" customWidth="1"/>
    <col min="7423" max="7425" width="15.7109375" style="1099" customWidth="1"/>
    <col min="7426" max="7426" width="30.7109375" style="1099" customWidth="1"/>
    <col min="7427" max="7427" width="13.7109375" style="1099" customWidth="1"/>
    <col min="7428" max="7428" width="21.7109375" style="1099" customWidth="1"/>
    <col min="7429" max="7429" width="15.7109375" style="1099" customWidth="1"/>
    <col min="7430" max="7430" width="0" style="1099" hidden="1" customWidth="1"/>
    <col min="7431" max="7431" width="15.7109375" style="1099" customWidth="1"/>
    <col min="7432" max="7432" width="0" style="1099" hidden="1" customWidth="1"/>
    <col min="7433" max="7433" width="11.7109375" style="1099" customWidth="1"/>
    <col min="7434" max="7434" width="45.5703125" style="1099" customWidth="1"/>
    <col min="7435" max="7674" width="9.140625" style="1099"/>
    <col min="7675" max="7675" width="5.7109375" style="1099" customWidth="1"/>
    <col min="7676" max="7676" width="37.7109375" style="1099" customWidth="1"/>
    <col min="7677" max="7677" width="15.7109375" style="1099" customWidth="1"/>
    <col min="7678" max="7678" width="11.7109375" style="1099" customWidth="1"/>
    <col min="7679" max="7681" width="15.7109375" style="1099" customWidth="1"/>
    <col min="7682" max="7682" width="30.7109375" style="1099" customWidth="1"/>
    <col min="7683" max="7683" width="13.7109375" style="1099" customWidth="1"/>
    <col min="7684" max="7684" width="21.7109375" style="1099" customWidth="1"/>
    <col min="7685" max="7685" width="15.7109375" style="1099" customWidth="1"/>
    <col min="7686" max="7686" width="0" style="1099" hidden="1" customWidth="1"/>
    <col min="7687" max="7687" width="15.7109375" style="1099" customWidth="1"/>
    <col min="7688" max="7688" width="0" style="1099" hidden="1" customWidth="1"/>
    <col min="7689" max="7689" width="11.7109375" style="1099" customWidth="1"/>
    <col min="7690" max="7690" width="45.5703125" style="1099" customWidth="1"/>
    <col min="7691" max="7930" width="9.140625" style="1099"/>
    <col min="7931" max="7931" width="5.7109375" style="1099" customWidth="1"/>
    <col min="7932" max="7932" width="37.7109375" style="1099" customWidth="1"/>
    <col min="7933" max="7933" width="15.7109375" style="1099" customWidth="1"/>
    <col min="7934" max="7934" width="11.7109375" style="1099" customWidth="1"/>
    <col min="7935" max="7937" width="15.7109375" style="1099" customWidth="1"/>
    <col min="7938" max="7938" width="30.7109375" style="1099" customWidth="1"/>
    <col min="7939" max="7939" width="13.7109375" style="1099" customWidth="1"/>
    <col min="7940" max="7940" width="21.7109375" style="1099" customWidth="1"/>
    <col min="7941" max="7941" width="15.7109375" style="1099" customWidth="1"/>
    <col min="7942" max="7942" width="0" style="1099" hidden="1" customWidth="1"/>
    <col min="7943" max="7943" width="15.7109375" style="1099" customWidth="1"/>
    <col min="7944" max="7944" width="0" style="1099" hidden="1" customWidth="1"/>
    <col min="7945" max="7945" width="11.7109375" style="1099" customWidth="1"/>
    <col min="7946" max="7946" width="45.5703125" style="1099" customWidth="1"/>
    <col min="7947" max="8186" width="9.140625" style="1099"/>
    <col min="8187" max="8187" width="5.7109375" style="1099" customWidth="1"/>
    <col min="8188" max="8188" width="37.7109375" style="1099" customWidth="1"/>
    <col min="8189" max="8189" width="15.7109375" style="1099" customWidth="1"/>
    <col min="8190" max="8190" width="11.7109375" style="1099" customWidth="1"/>
    <col min="8191" max="8193" width="15.7109375" style="1099" customWidth="1"/>
    <col min="8194" max="8194" width="30.7109375" style="1099" customWidth="1"/>
    <col min="8195" max="8195" width="13.7109375" style="1099" customWidth="1"/>
    <col min="8196" max="8196" width="21.7109375" style="1099" customWidth="1"/>
    <col min="8197" max="8197" width="15.7109375" style="1099" customWidth="1"/>
    <col min="8198" max="8198" width="0" style="1099" hidden="1" customWidth="1"/>
    <col min="8199" max="8199" width="15.7109375" style="1099" customWidth="1"/>
    <col min="8200" max="8200" width="0" style="1099" hidden="1" customWidth="1"/>
    <col min="8201" max="8201" width="11.7109375" style="1099" customWidth="1"/>
    <col min="8202" max="8202" width="45.5703125" style="1099" customWidth="1"/>
    <col min="8203" max="8442" width="9.140625" style="1099"/>
    <col min="8443" max="8443" width="5.7109375" style="1099" customWidth="1"/>
    <col min="8444" max="8444" width="37.7109375" style="1099" customWidth="1"/>
    <col min="8445" max="8445" width="15.7109375" style="1099" customWidth="1"/>
    <col min="8446" max="8446" width="11.7109375" style="1099" customWidth="1"/>
    <col min="8447" max="8449" width="15.7109375" style="1099" customWidth="1"/>
    <col min="8450" max="8450" width="30.7109375" style="1099" customWidth="1"/>
    <col min="8451" max="8451" width="13.7109375" style="1099" customWidth="1"/>
    <col min="8452" max="8452" width="21.7109375" style="1099" customWidth="1"/>
    <col min="8453" max="8453" width="15.7109375" style="1099" customWidth="1"/>
    <col min="8454" max="8454" width="0" style="1099" hidden="1" customWidth="1"/>
    <col min="8455" max="8455" width="15.7109375" style="1099" customWidth="1"/>
    <col min="8456" max="8456" width="0" style="1099" hidden="1" customWidth="1"/>
    <col min="8457" max="8457" width="11.7109375" style="1099" customWidth="1"/>
    <col min="8458" max="8458" width="45.5703125" style="1099" customWidth="1"/>
    <col min="8459" max="8698" width="9.140625" style="1099"/>
    <col min="8699" max="8699" width="5.7109375" style="1099" customWidth="1"/>
    <col min="8700" max="8700" width="37.7109375" style="1099" customWidth="1"/>
    <col min="8701" max="8701" width="15.7109375" style="1099" customWidth="1"/>
    <col min="8702" max="8702" width="11.7109375" style="1099" customWidth="1"/>
    <col min="8703" max="8705" width="15.7109375" style="1099" customWidth="1"/>
    <col min="8706" max="8706" width="30.7109375" style="1099" customWidth="1"/>
    <col min="8707" max="8707" width="13.7109375" style="1099" customWidth="1"/>
    <col min="8708" max="8708" width="21.7109375" style="1099" customWidth="1"/>
    <col min="8709" max="8709" width="15.7109375" style="1099" customWidth="1"/>
    <col min="8710" max="8710" width="0" style="1099" hidden="1" customWidth="1"/>
    <col min="8711" max="8711" width="15.7109375" style="1099" customWidth="1"/>
    <col min="8712" max="8712" width="0" style="1099" hidden="1" customWidth="1"/>
    <col min="8713" max="8713" width="11.7109375" style="1099" customWidth="1"/>
    <col min="8714" max="8714" width="45.5703125" style="1099" customWidth="1"/>
    <col min="8715" max="8954" width="9.140625" style="1099"/>
    <col min="8955" max="8955" width="5.7109375" style="1099" customWidth="1"/>
    <col min="8956" max="8956" width="37.7109375" style="1099" customWidth="1"/>
    <col min="8957" max="8957" width="15.7109375" style="1099" customWidth="1"/>
    <col min="8958" max="8958" width="11.7109375" style="1099" customWidth="1"/>
    <col min="8959" max="8961" width="15.7109375" style="1099" customWidth="1"/>
    <col min="8962" max="8962" width="30.7109375" style="1099" customWidth="1"/>
    <col min="8963" max="8963" width="13.7109375" style="1099" customWidth="1"/>
    <col min="8964" max="8964" width="21.7109375" style="1099" customWidth="1"/>
    <col min="8965" max="8965" width="15.7109375" style="1099" customWidth="1"/>
    <col min="8966" max="8966" width="0" style="1099" hidden="1" customWidth="1"/>
    <col min="8967" max="8967" width="15.7109375" style="1099" customWidth="1"/>
    <col min="8968" max="8968" width="0" style="1099" hidden="1" customWidth="1"/>
    <col min="8969" max="8969" width="11.7109375" style="1099" customWidth="1"/>
    <col min="8970" max="8970" width="45.5703125" style="1099" customWidth="1"/>
    <col min="8971" max="9210" width="9.140625" style="1099"/>
    <col min="9211" max="9211" width="5.7109375" style="1099" customWidth="1"/>
    <col min="9212" max="9212" width="37.7109375" style="1099" customWidth="1"/>
    <col min="9213" max="9213" width="15.7109375" style="1099" customWidth="1"/>
    <col min="9214" max="9214" width="11.7109375" style="1099" customWidth="1"/>
    <col min="9215" max="9217" width="15.7109375" style="1099" customWidth="1"/>
    <col min="9218" max="9218" width="30.7109375" style="1099" customWidth="1"/>
    <col min="9219" max="9219" width="13.7109375" style="1099" customWidth="1"/>
    <col min="9220" max="9220" width="21.7109375" style="1099" customWidth="1"/>
    <col min="9221" max="9221" width="15.7109375" style="1099" customWidth="1"/>
    <col min="9222" max="9222" width="0" style="1099" hidden="1" customWidth="1"/>
    <col min="9223" max="9223" width="15.7109375" style="1099" customWidth="1"/>
    <col min="9224" max="9224" width="0" style="1099" hidden="1" customWidth="1"/>
    <col min="9225" max="9225" width="11.7109375" style="1099" customWidth="1"/>
    <col min="9226" max="9226" width="45.5703125" style="1099" customWidth="1"/>
    <col min="9227" max="9466" width="9.140625" style="1099"/>
    <col min="9467" max="9467" width="5.7109375" style="1099" customWidth="1"/>
    <col min="9468" max="9468" width="37.7109375" style="1099" customWidth="1"/>
    <col min="9469" max="9469" width="15.7109375" style="1099" customWidth="1"/>
    <col min="9470" max="9470" width="11.7109375" style="1099" customWidth="1"/>
    <col min="9471" max="9473" width="15.7109375" style="1099" customWidth="1"/>
    <col min="9474" max="9474" width="30.7109375" style="1099" customWidth="1"/>
    <col min="9475" max="9475" width="13.7109375" style="1099" customWidth="1"/>
    <col min="9476" max="9476" width="21.7109375" style="1099" customWidth="1"/>
    <col min="9477" max="9477" width="15.7109375" style="1099" customWidth="1"/>
    <col min="9478" max="9478" width="0" style="1099" hidden="1" customWidth="1"/>
    <col min="9479" max="9479" width="15.7109375" style="1099" customWidth="1"/>
    <col min="9480" max="9480" width="0" style="1099" hidden="1" customWidth="1"/>
    <col min="9481" max="9481" width="11.7109375" style="1099" customWidth="1"/>
    <col min="9482" max="9482" width="45.5703125" style="1099" customWidth="1"/>
    <col min="9483" max="9722" width="9.140625" style="1099"/>
    <col min="9723" max="9723" width="5.7109375" style="1099" customWidth="1"/>
    <col min="9724" max="9724" width="37.7109375" style="1099" customWidth="1"/>
    <col min="9725" max="9725" width="15.7109375" style="1099" customWidth="1"/>
    <col min="9726" max="9726" width="11.7109375" style="1099" customWidth="1"/>
    <col min="9727" max="9729" width="15.7109375" style="1099" customWidth="1"/>
    <col min="9730" max="9730" width="30.7109375" style="1099" customWidth="1"/>
    <col min="9731" max="9731" width="13.7109375" style="1099" customWidth="1"/>
    <col min="9732" max="9732" width="21.7109375" style="1099" customWidth="1"/>
    <col min="9733" max="9733" width="15.7109375" style="1099" customWidth="1"/>
    <col min="9734" max="9734" width="0" style="1099" hidden="1" customWidth="1"/>
    <col min="9735" max="9735" width="15.7109375" style="1099" customWidth="1"/>
    <col min="9736" max="9736" width="0" style="1099" hidden="1" customWidth="1"/>
    <col min="9737" max="9737" width="11.7109375" style="1099" customWidth="1"/>
    <col min="9738" max="9738" width="45.5703125" style="1099" customWidth="1"/>
    <col min="9739" max="9978" width="9.140625" style="1099"/>
    <col min="9979" max="9979" width="5.7109375" style="1099" customWidth="1"/>
    <col min="9980" max="9980" width="37.7109375" style="1099" customWidth="1"/>
    <col min="9981" max="9981" width="15.7109375" style="1099" customWidth="1"/>
    <col min="9982" max="9982" width="11.7109375" style="1099" customWidth="1"/>
    <col min="9983" max="9985" width="15.7109375" style="1099" customWidth="1"/>
    <col min="9986" max="9986" width="30.7109375" style="1099" customWidth="1"/>
    <col min="9987" max="9987" width="13.7109375" style="1099" customWidth="1"/>
    <col min="9988" max="9988" width="21.7109375" style="1099" customWidth="1"/>
    <col min="9989" max="9989" width="15.7109375" style="1099" customWidth="1"/>
    <col min="9990" max="9990" width="0" style="1099" hidden="1" customWidth="1"/>
    <col min="9991" max="9991" width="15.7109375" style="1099" customWidth="1"/>
    <col min="9992" max="9992" width="0" style="1099" hidden="1" customWidth="1"/>
    <col min="9993" max="9993" width="11.7109375" style="1099" customWidth="1"/>
    <col min="9994" max="9994" width="45.5703125" style="1099" customWidth="1"/>
    <col min="9995" max="10234" width="9.140625" style="1099"/>
    <col min="10235" max="10235" width="5.7109375" style="1099" customWidth="1"/>
    <col min="10236" max="10236" width="37.7109375" style="1099" customWidth="1"/>
    <col min="10237" max="10237" width="15.7109375" style="1099" customWidth="1"/>
    <col min="10238" max="10238" width="11.7109375" style="1099" customWidth="1"/>
    <col min="10239" max="10241" width="15.7109375" style="1099" customWidth="1"/>
    <col min="10242" max="10242" width="30.7109375" style="1099" customWidth="1"/>
    <col min="10243" max="10243" width="13.7109375" style="1099" customWidth="1"/>
    <col min="10244" max="10244" width="21.7109375" style="1099" customWidth="1"/>
    <col min="10245" max="10245" width="15.7109375" style="1099" customWidth="1"/>
    <col min="10246" max="10246" width="0" style="1099" hidden="1" customWidth="1"/>
    <col min="10247" max="10247" width="15.7109375" style="1099" customWidth="1"/>
    <col min="10248" max="10248" width="0" style="1099" hidden="1" customWidth="1"/>
    <col min="10249" max="10249" width="11.7109375" style="1099" customWidth="1"/>
    <col min="10250" max="10250" width="45.5703125" style="1099" customWidth="1"/>
    <col min="10251" max="10490" width="9.140625" style="1099"/>
    <col min="10491" max="10491" width="5.7109375" style="1099" customWidth="1"/>
    <col min="10492" max="10492" width="37.7109375" style="1099" customWidth="1"/>
    <col min="10493" max="10493" width="15.7109375" style="1099" customWidth="1"/>
    <col min="10494" max="10494" width="11.7109375" style="1099" customWidth="1"/>
    <col min="10495" max="10497" width="15.7109375" style="1099" customWidth="1"/>
    <col min="10498" max="10498" width="30.7109375" style="1099" customWidth="1"/>
    <col min="10499" max="10499" width="13.7109375" style="1099" customWidth="1"/>
    <col min="10500" max="10500" width="21.7109375" style="1099" customWidth="1"/>
    <col min="10501" max="10501" width="15.7109375" style="1099" customWidth="1"/>
    <col min="10502" max="10502" width="0" style="1099" hidden="1" customWidth="1"/>
    <col min="10503" max="10503" width="15.7109375" style="1099" customWidth="1"/>
    <col min="10504" max="10504" width="0" style="1099" hidden="1" customWidth="1"/>
    <col min="10505" max="10505" width="11.7109375" style="1099" customWidth="1"/>
    <col min="10506" max="10506" width="45.5703125" style="1099" customWidth="1"/>
    <col min="10507" max="10746" width="9.140625" style="1099"/>
    <col min="10747" max="10747" width="5.7109375" style="1099" customWidth="1"/>
    <col min="10748" max="10748" width="37.7109375" style="1099" customWidth="1"/>
    <col min="10749" max="10749" width="15.7109375" style="1099" customWidth="1"/>
    <col min="10750" max="10750" width="11.7109375" style="1099" customWidth="1"/>
    <col min="10751" max="10753" width="15.7109375" style="1099" customWidth="1"/>
    <col min="10754" max="10754" width="30.7109375" style="1099" customWidth="1"/>
    <col min="10755" max="10755" width="13.7109375" style="1099" customWidth="1"/>
    <col min="10756" max="10756" width="21.7109375" style="1099" customWidth="1"/>
    <col min="10757" max="10757" width="15.7109375" style="1099" customWidth="1"/>
    <col min="10758" max="10758" width="0" style="1099" hidden="1" customWidth="1"/>
    <col min="10759" max="10759" width="15.7109375" style="1099" customWidth="1"/>
    <col min="10760" max="10760" width="0" style="1099" hidden="1" customWidth="1"/>
    <col min="10761" max="10761" width="11.7109375" style="1099" customWidth="1"/>
    <col min="10762" max="10762" width="45.5703125" style="1099" customWidth="1"/>
    <col min="10763" max="11002" width="9.140625" style="1099"/>
    <col min="11003" max="11003" width="5.7109375" style="1099" customWidth="1"/>
    <col min="11004" max="11004" width="37.7109375" style="1099" customWidth="1"/>
    <col min="11005" max="11005" width="15.7109375" style="1099" customWidth="1"/>
    <col min="11006" max="11006" width="11.7109375" style="1099" customWidth="1"/>
    <col min="11007" max="11009" width="15.7109375" style="1099" customWidth="1"/>
    <col min="11010" max="11010" width="30.7109375" style="1099" customWidth="1"/>
    <col min="11011" max="11011" width="13.7109375" style="1099" customWidth="1"/>
    <col min="11012" max="11012" width="21.7109375" style="1099" customWidth="1"/>
    <col min="11013" max="11013" width="15.7109375" style="1099" customWidth="1"/>
    <col min="11014" max="11014" width="0" style="1099" hidden="1" customWidth="1"/>
    <col min="11015" max="11015" width="15.7109375" style="1099" customWidth="1"/>
    <col min="11016" max="11016" width="0" style="1099" hidden="1" customWidth="1"/>
    <col min="11017" max="11017" width="11.7109375" style="1099" customWidth="1"/>
    <col min="11018" max="11018" width="45.5703125" style="1099" customWidth="1"/>
    <col min="11019" max="11258" width="9.140625" style="1099"/>
    <col min="11259" max="11259" width="5.7109375" style="1099" customWidth="1"/>
    <col min="11260" max="11260" width="37.7109375" style="1099" customWidth="1"/>
    <col min="11261" max="11261" width="15.7109375" style="1099" customWidth="1"/>
    <col min="11262" max="11262" width="11.7109375" style="1099" customWidth="1"/>
    <col min="11263" max="11265" width="15.7109375" style="1099" customWidth="1"/>
    <col min="11266" max="11266" width="30.7109375" style="1099" customWidth="1"/>
    <col min="11267" max="11267" width="13.7109375" style="1099" customWidth="1"/>
    <col min="11268" max="11268" width="21.7109375" style="1099" customWidth="1"/>
    <col min="11269" max="11269" width="15.7109375" style="1099" customWidth="1"/>
    <col min="11270" max="11270" width="0" style="1099" hidden="1" customWidth="1"/>
    <col min="11271" max="11271" width="15.7109375" style="1099" customWidth="1"/>
    <col min="11272" max="11272" width="0" style="1099" hidden="1" customWidth="1"/>
    <col min="11273" max="11273" width="11.7109375" style="1099" customWidth="1"/>
    <col min="11274" max="11274" width="45.5703125" style="1099" customWidth="1"/>
    <col min="11275" max="11514" width="9.140625" style="1099"/>
    <col min="11515" max="11515" width="5.7109375" style="1099" customWidth="1"/>
    <col min="11516" max="11516" width="37.7109375" style="1099" customWidth="1"/>
    <col min="11517" max="11517" width="15.7109375" style="1099" customWidth="1"/>
    <col min="11518" max="11518" width="11.7109375" style="1099" customWidth="1"/>
    <col min="11519" max="11521" width="15.7109375" style="1099" customWidth="1"/>
    <col min="11522" max="11522" width="30.7109375" style="1099" customWidth="1"/>
    <col min="11523" max="11523" width="13.7109375" style="1099" customWidth="1"/>
    <col min="11524" max="11524" width="21.7109375" style="1099" customWidth="1"/>
    <col min="11525" max="11525" width="15.7109375" style="1099" customWidth="1"/>
    <col min="11526" max="11526" width="0" style="1099" hidden="1" customWidth="1"/>
    <col min="11527" max="11527" width="15.7109375" style="1099" customWidth="1"/>
    <col min="11528" max="11528" width="0" style="1099" hidden="1" customWidth="1"/>
    <col min="11529" max="11529" width="11.7109375" style="1099" customWidth="1"/>
    <col min="11530" max="11530" width="45.5703125" style="1099" customWidth="1"/>
    <col min="11531" max="11770" width="9.140625" style="1099"/>
    <col min="11771" max="11771" width="5.7109375" style="1099" customWidth="1"/>
    <col min="11772" max="11772" width="37.7109375" style="1099" customWidth="1"/>
    <col min="11773" max="11773" width="15.7109375" style="1099" customWidth="1"/>
    <col min="11774" max="11774" width="11.7109375" style="1099" customWidth="1"/>
    <col min="11775" max="11777" width="15.7109375" style="1099" customWidth="1"/>
    <col min="11778" max="11778" width="30.7109375" style="1099" customWidth="1"/>
    <col min="11779" max="11779" width="13.7109375" style="1099" customWidth="1"/>
    <col min="11780" max="11780" width="21.7109375" style="1099" customWidth="1"/>
    <col min="11781" max="11781" width="15.7109375" style="1099" customWidth="1"/>
    <col min="11782" max="11782" width="0" style="1099" hidden="1" customWidth="1"/>
    <col min="11783" max="11783" width="15.7109375" style="1099" customWidth="1"/>
    <col min="11784" max="11784" width="0" style="1099" hidden="1" customWidth="1"/>
    <col min="11785" max="11785" width="11.7109375" style="1099" customWidth="1"/>
    <col min="11786" max="11786" width="45.5703125" style="1099" customWidth="1"/>
    <col min="11787" max="12026" width="9.140625" style="1099"/>
    <col min="12027" max="12027" width="5.7109375" style="1099" customWidth="1"/>
    <col min="12028" max="12028" width="37.7109375" style="1099" customWidth="1"/>
    <col min="12029" max="12029" width="15.7109375" style="1099" customWidth="1"/>
    <col min="12030" max="12030" width="11.7109375" style="1099" customWidth="1"/>
    <col min="12031" max="12033" width="15.7109375" style="1099" customWidth="1"/>
    <col min="12034" max="12034" width="30.7109375" style="1099" customWidth="1"/>
    <col min="12035" max="12035" width="13.7109375" style="1099" customWidth="1"/>
    <col min="12036" max="12036" width="21.7109375" style="1099" customWidth="1"/>
    <col min="12037" max="12037" width="15.7109375" style="1099" customWidth="1"/>
    <col min="12038" max="12038" width="0" style="1099" hidden="1" customWidth="1"/>
    <col min="12039" max="12039" width="15.7109375" style="1099" customWidth="1"/>
    <col min="12040" max="12040" width="0" style="1099" hidden="1" customWidth="1"/>
    <col min="12041" max="12041" width="11.7109375" style="1099" customWidth="1"/>
    <col min="12042" max="12042" width="45.5703125" style="1099" customWidth="1"/>
    <col min="12043" max="12282" width="9.140625" style="1099"/>
    <col min="12283" max="12283" width="5.7109375" style="1099" customWidth="1"/>
    <col min="12284" max="12284" width="37.7109375" style="1099" customWidth="1"/>
    <col min="12285" max="12285" width="15.7109375" style="1099" customWidth="1"/>
    <col min="12286" max="12286" width="11.7109375" style="1099" customWidth="1"/>
    <col min="12287" max="12289" width="15.7109375" style="1099" customWidth="1"/>
    <col min="12290" max="12290" width="30.7109375" style="1099" customWidth="1"/>
    <col min="12291" max="12291" width="13.7109375" style="1099" customWidth="1"/>
    <col min="12292" max="12292" width="21.7109375" style="1099" customWidth="1"/>
    <col min="12293" max="12293" width="15.7109375" style="1099" customWidth="1"/>
    <col min="12294" max="12294" width="0" style="1099" hidden="1" customWidth="1"/>
    <col min="12295" max="12295" width="15.7109375" style="1099" customWidth="1"/>
    <col min="12296" max="12296" width="0" style="1099" hidden="1" customWidth="1"/>
    <col min="12297" max="12297" width="11.7109375" style="1099" customWidth="1"/>
    <col min="12298" max="12298" width="45.5703125" style="1099" customWidth="1"/>
    <col min="12299" max="12538" width="9.140625" style="1099"/>
    <col min="12539" max="12539" width="5.7109375" style="1099" customWidth="1"/>
    <col min="12540" max="12540" width="37.7109375" style="1099" customWidth="1"/>
    <col min="12541" max="12541" width="15.7109375" style="1099" customWidth="1"/>
    <col min="12542" max="12542" width="11.7109375" style="1099" customWidth="1"/>
    <col min="12543" max="12545" width="15.7109375" style="1099" customWidth="1"/>
    <col min="12546" max="12546" width="30.7109375" style="1099" customWidth="1"/>
    <col min="12547" max="12547" width="13.7109375" style="1099" customWidth="1"/>
    <col min="12548" max="12548" width="21.7109375" style="1099" customWidth="1"/>
    <col min="12549" max="12549" width="15.7109375" style="1099" customWidth="1"/>
    <col min="12550" max="12550" width="0" style="1099" hidden="1" customWidth="1"/>
    <col min="12551" max="12551" width="15.7109375" style="1099" customWidth="1"/>
    <col min="12552" max="12552" width="0" style="1099" hidden="1" customWidth="1"/>
    <col min="12553" max="12553" width="11.7109375" style="1099" customWidth="1"/>
    <col min="12554" max="12554" width="45.5703125" style="1099" customWidth="1"/>
    <col min="12555" max="12794" width="9.140625" style="1099"/>
    <col min="12795" max="12795" width="5.7109375" style="1099" customWidth="1"/>
    <col min="12796" max="12796" width="37.7109375" style="1099" customWidth="1"/>
    <col min="12797" max="12797" width="15.7109375" style="1099" customWidth="1"/>
    <col min="12798" max="12798" width="11.7109375" style="1099" customWidth="1"/>
    <col min="12799" max="12801" width="15.7109375" style="1099" customWidth="1"/>
    <col min="12802" max="12802" width="30.7109375" style="1099" customWidth="1"/>
    <col min="12803" max="12803" width="13.7109375" style="1099" customWidth="1"/>
    <col min="12804" max="12804" width="21.7109375" style="1099" customWidth="1"/>
    <col min="12805" max="12805" width="15.7109375" style="1099" customWidth="1"/>
    <col min="12806" max="12806" width="0" style="1099" hidden="1" customWidth="1"/>
    <col min="12807" max="12807" width="15.7109375" style="1099" customWidth="1"/>
    <col min="12808" max="12808" width="0" style="1099" hidden="1" customWidth="1"/>
    <col min="12809" max="12809" width="11.7109375" style="1099" customWidth="1"/>
    <col min="12810" max="12810" width="45.5703125" style="1099" customWidth="1"/>
    <col min="12811" max="13050" width="9.140625" style="1099"/>
    <col min="13051" max="13051" width="5.7109375" style="1099" customWidth="1"/>
    <col min="13052" max="13052" width="37.7109375" style="1099" customWidth="1"/>
    <col min="13053" max="13053" width="15.7109375" style="1099" customWidth="1"/>
    <col min="13054" max="13054" width="11.7109375" style="1099" customWidth="1"/>
    <col min="13055" max="13057" width="15.7109375" style="1099" customWidth="1"/>
    <col min="13058" max="13058" width="30.7109375" style="1099" customWidth="1"/>
    <col min="13059" max="13059" width="13.7109375" style="1099" customWidth="1"/>
    <col min="13060" max="13060" width="21.7109375" style="1099" customWidth="1"/>
    <col min="13061" max="13061" width="15.7109375" style="1099" customWidth="1"/>
    <col min="13062" max="13062" width="0" style="1099" hidden="1" customWidth="1"/>
    <col min="13063" max="13063" width="15.7109375" style="1099" customWidth="1"/>
    <col min="13064" max="13064" width="0" style="1099" hidden="1" customWidth="1"/>
    <col min="13065" max="13065" width="11.7109375" style="1099" customWidth="1"/>
    <col min="13066" max="13066" width="45.5703125" style="1099" customWidth="1"/>
    <col min="13067" max="13306" width="9.140625" style="1099"/>
    <col min="13307" max="13307" width="5.7109375" style="1099" customWidth="1"/>
    <col min="13308" max="13308" width="37.7109375" style="1099" customWidth="1"/>
    <col min="13309" max="13309" width="15.7109375" style="1099" customWidth="1"/>
    <col min="13310" max="13310" width="11.7109375" style="1099" customWidth="1"/>
    <col min="13311" max="13313" width="15.7109375" style="1099" customWidth="1"/>
    <col min="13314" max="13314" width="30.7109375" style="1099" customWidth="1"/>
    <col min="13315" max="13315" width="13.7109375" style="1099" customWidth="1"/>
    <col min="13316" max="13316" width="21.7109375" style="1099" customWidth="1"/>
    <col min="13317" max="13317" width="15.7109375" style="1099" customWidth="1"/>
    <col min="13318" max="13318" width="0" style="1099" hidden="1" customWidth="1"/>
    <col min="13319" max="13319" width="15.7109375" style="1099" customWidth="1"/>
    <col min="13320" max="13320" width="0" style="1099" hidden="1" customWidth="1"/>
    <col min="13321" max="13321" width="11.7109375" style="1099" customWidth="1"/>
    <col min="13322" max="13322" width="45.5703125" style="1099" customWidth="1"/>
    <col min="13323" max="13562" width="9.140625" style="1099"/>
    <col min="13563" max="13563" width="5.7109375" style="1099" customWidth="1"/>
    <col min="13564" max="13564" width="37.7109375" style="1099" customWidth="1"/>
    <col min="13565" max="13565" width="15.7109375" style="1099" customWidth="1"/>
    <col min="13566" max="13566" width="11.7109375" style="1099" customWidth="1"/>
    <col min="13567" max="13569" width="15.7109375" style="1099" customWidth="1"/>
    <col min="13570" max="13570" width="30.7109375" style="1099" customWidth="1"/>
    <col min="13571" max="13571" width="13.7109375" style="1099" customWidth="1"/>
    <col min="13572" max="13572" width="21.7109375" style="1099" customWidth="1"/>
    <col min="13573" max="13573" width="15.7109375" style="1099" customWidth="1"/>
    <col min="13574" max="13574" width="0" style="1099" hidden="1" customWidth="1"/>
    <col min="13575" max="13575" width="15.7109375" style="1099" customWidth="1"/>
    <col min="13576" max="13576" width="0" style="1099" hidden="1" customWidth="1"/>
    <col min="13577" max="13577" width="11.7109375" style="1099" customWidth="1"/>
    <col min="13578" max="13578" width="45.5703125" style="1099" customWidth="1"/>
    <col min="13579" max="13818" width="9.140625" style="1099"/>
    <col min="13819" max="13819" width="5.7109375" style="1099" customWidth="1"/>
    <col min="13820" max="13820" width="37.7109375" style="1099" customWidth="1"/>
    <col min="13821" max="13821" width="15.7109375" style="1099" customWidth="1"/>
    <col min="13822" max="13822" width="11.7109375" style="1099" customWidth="1"/>
    <col min="13823" max="13825" width="15.7109375" style="1099" customWidth="1"/>
    <col min="13826" max="13826" width="30.7109375" style="1099" customWidth="1"/>
    <col min="13827" max="13827" width="13.7109375" style="1099" customWidth="1"/>
    <col min="13828" max="13828" width="21.7109375" style="1099" customWidth="1"/>
    <col min="13829" max="13829" width="15.7109375" style="1099" customWidth="1"/>
    <col min="13830" max="13830" width="0" style="1099" hidden="1" customWidth="1"/>
    <col min="13831" max="13831" width="15.7109375" style="1099" customWidth="1"/>
    <col min="13832" max="13832" width="0" style="1099" hidden="1" customWidth="1"/>
    <col min="13833" max="13833" width="11.7109375" style="1099" customWidth="1"/>
    <col min="13834" max="13834" width="45.5703125" style="1099" customWidth="1"/>
    <col min="13835" max="14074" width="9.140625" style="1099"/>
    <col min="14075" max="14075" width="5.7109375" style="1099" customWidth="1"/>
    <col min="14076" max="14076" width="37.7109375" style="1099" customWidth="1"/>
    <col min="14077" max="14077" width="15.7109375" style="1099" customWidth="1"/>
    <col min="14078" max="14078" width="11.7109375" style="1099" customWidth="1"/>
    <col min="14079" max="14081" width="15.7109375" style="1099" customWidth="1"/>
    <col min="14082" max="14082" width="30.7109375" style="1099" customWidth="1"/>
    <col min="14083" max="14083" width="13.7109375" style="1099" customWidth="1"/>
    <col min="14084" max="14084" width="21.7109375" style="1099" customWidth="1"/>
    <col min="14085" max="14085" width="15.7109375" style="1099" customWidth="1"/>
    <col min="14086" max="14086" width="0" style="1099" hidden="1" customWidth="1"/>
    <col min="14087" max="14087" width="15.7109375" style="1099" customWidth="1"/>
    <col min="14088" max="14088" width="0" style="1099" hidden="1" customWidth="1"/>
    <col min="14089" max="14089" width="11.7109375" style="1099" customWidth="1"/>
    <col min="14090" max="14090" width="45.5703125" style="1099" customWidth="1"/>
    <col min="14091" max="14330" width="9.140625" style="1099"/>
    <col min="14331" max="14331" width="5.7109375" style="1099" customWidth="1"/>
    <col min="14332" max="14332" width="37.7109375" style="1099" customWidth="1"/>
    <col min="14333" max="14333" width="15.7109375" style="1099" customWidth="1"/>
    <col min="14334" max="14334" width="11.7109375" style="1099" customWidth="1"/>
    <col min="14335" max="14337" width="15.7109375" style="1099" customWidth="1"/>
    <col min="14338" max="14338" width="30.7109375" style="1099" customWidth="1"/>
    <col min="14339" max="14339" width="13.7109375" style="1099" customWidth="1"/>
    <col min="14340" max="14340" width="21.7109375" style="1099" customWidth="1"/>
    <col min="14341" max="14341" width="15.7109375" style="1099" customWidth="1"/>
    <col min="14342" max="14342" width="0" style="1099" hidden="1" customWidth="1"/>
    <col min="14343" max="14343" width="15.7109375" style="1099" customWidth="1"/>
    <col min="14344" max="14344" width="0" style="1099" hidden="1" customWidth="1"/>
    <col min="14345" max="14345" width="11.7109375" style="1099" customWidth="1"/>
    <col min="14346" max="14346" width="45.5703125" style="1099" customWidth="1"/>
    <col min="14347" max="14586" width="9.140625" style="1099"/>
    <col min="14587" max="14587" width="5.7109375" style="1099" customWidth="1"/>
    <col min="14588" max="14588" width="37.7109375" style="1099" customWidth="1"/>
    <col min="14589" max="14589" width="15.7109375" style="1099" customWidth="1"/>
    <col min="14590" max="14590" width="11.7109375" style="1099" customWidth="1"/>
    <col min="14591" max="14593" width="15.7109375" style="1099" customWidth="1"/>
    <col min="14594" max="14594" width="30.7109375" style="1099" customWidth="1"/>
    <col min="14595" max="14595" width="13.7109375" style="1099" customWidth="1"/>
    <col min="14596" max="14596" width="21.7109375" style="1099" customWidth="1"/>
    <col min="14597" max="14597" width="15.7109375" style="1099" customWidth="1"/>
    <col min="14598" max="14598" width="0" style="1099" hidden="1" customWidth="1"/>
    <col min="14599" max="14599" width="15.7109375" style="1099" customWidth="1"/>
    <col min="14600" max="14600" width="0" style="1099" hidden="1" customWidth="1"/>
    <col min="14601" max="14601" width="11.7109375" style="1099" customWidth="1"/>
    <col min="14602" max="14602" width="45.5703125" style="1099" customWidth="1"/>
    <col min="14603" max="14842" width="9.140625" style="1099"/>
    <col min="14843" max="14843" width="5.7109375" style="1099" customWidth="1"/>
    <col min="14844" max="14844" width="37.7109375" style="1099" customWidth="1"/>
    <col min="14845" max="14845" width="15.7109375" style="1099" customWidth="1"/>
    <col min="14846" max="14846" width="11.7109375" style="1099" customWidth="1"/>
    <col min="14847" max="14849" width="15.7109375" style="1099" customWidth="1"/>
    <col min="14850" max="14850" width="30.7109375" style="1099" customWidth="1"/>
    <col min="14851" max="14851" width="13.7109375" style="1099" customWidth="1"/>
    <col min="14852" max="14852" width="21.7109375" style="1099" customWidth="1"/>
    <col min="14853" max="14853" width="15.7109375" style="1099" customWidth="1"/>
    <col min="14854" max="14854" width="0" style="1099" hidden="1" customWidth="1"/>
    <col min="14855" max="14855" width="15.7109375" style="1099" customWidth="1"/>
    <col min="14856" max="14856" width="0" style="1099" hidden="1" customWidth="1"/>
    <col min="14857" max="14857" width="11.7109375" style="1099" customWidth="1"/>
    <col min="14858" max="14858" width="45.5703125" style="1099" customWidth="1"/>
    <col min="14859" max="15098" width="9.140625" style="1099"/>
    <col min="15099" max="15099" width="5.7109375" style="1099" customWidth="1"/>
    <col min="15100" max="15100" width="37.7109375" style="1099" customWidth="1"/>
    <col min="15101" max="15101" width="15.7109375" style="1099" customWidth="1"/>
    <col min="15102" max="15102" width="11.7109375" style="1099" customWidth="1"/>
    <col min="15103" max="15105" width="15.7109375" style="1099" customWidth="1"/>
    <col min="15106" max="15106" width="30.7109375" style="1099" customWidth="1"/>
    <col min="15107" max="15107" width="13.7109375" style="1099" customWidth="1"/>
    <col min="15108" max="15108" width="21.7109375" style="1099" customWidth="1"/>
    <col min="15109" max="15109" width="15.7109375" style="1099" customWidth="1"/>
    <col min="15110" max="15110" width="0" style="1099" hidden="1" customWidth="1"/>
    <col min="15111" max="15111" width="15.7109375" style="1099" customWidth="1"/>
    <col min="15112" max="15112" width="0" style="1099" hidden="1" customWidth="1"/>
    <col min="15113" max="15113" width="11.7109375" style="1099" customWidth="1"/>
    <col min="15114" max="15114" width="45.5703125" style="1099" customWidth="1"/>
    <col min="15115" max="15354" width="9.140625" style="1099"/>
    <col min="15355" max="15355" width="5.7109375" style="1099" customWidth="1"/>
    <col min="15356" max="15356" width="37.7109375" style="1099" customWidth="1"/>
    <col min="15357" max="15357" width="15.7109375" style="1099" customWidth="1"/>
    <col min="15358" max="15358" width="11.7109375" style="1099" customWidth="1"/>
    <col min="15359" max="15361" width="15.7109375" style="1099" customWidth="1"/>
    <col min="15362" max="15362" width="30.7109375" style="1099" customWidth="1"/>
    <col min="15363" max="15363" width="13.7109375" style="1099" customWidth="1"/>
    <col min="15364" max="15364" width="21.7109375" style="1099" customWidth="1"/>
    <col min="15365" max="15365" width="15.7109375" style="1099" customWidth="1"/>
    <col min="15366" max="15366" width="0" style="1099" hidden="1" customWidth="1"/>
    <col min="15367" max="15367" width="15.7109375" style="1099" customWidth="1"/>
    <col min="15368" max="15368" width="0" style="1099" hidden="1" customWidth="1"/>
    <col min="15369" max="15369" width="11.7109375" style="1099" customWidth="1"/>
    <col min="15370" max="15370" width="45.5703125" style="1099" customWidth="1"/>
    <col min="15371" max="15610" width="9.140625" style="1099"/>
    <col min="15611" max="15611" width="5.7109375" style="1099" customWidth="1"/>
    <col min="15612" max="15612" width="37.7109375" style="1099" customWidth="1"/>
    <col min="15613" max="15613" width="15.7109375" style="1099" customWidth="1"/>
    <col min="15614" max="15614" width="11.7109375" style="1099" customWidth="1"/>
    <col min="15615" max="15617" width="15.7109375" style="1099" customWidth="1"/>
    <col min="15618" max="15618" width="30.7109375" style="1099" customWidth="1"/>
    <col min="15619" max="15619" width="13.7109375" style="1099" customWidth="1"/>
    <col min="15620" max="15620" width="21.7109375" style="1099" customWidth="1"/>
    <col min="15621" max="15621" width="15.7109375" style="1099" customWidth="1"/>
    <col min="15622" max="15622" width="0" style="1099" hidden="1" customWidth="1"/>
    <col min="15623" max="15623" width="15.7109375" style="1099" customWidth="1"/>
    <col min="15624" max="15624" width="0" style="1099" hidden="1" customWidth="1"/>
    <col min="15625" max="15625" width="11.7109375" style="1099" customWidth="1"/>
    <col min="15626" max="15626" width="45.5703125" style="1099" customWidth="1"/>
    <col min="15627" max="15866" width="9.140625" style="1099"/>
    <col min="15867" max="15867" width="5.7109375" style="1099" customWidth="1"/>
    <col min="15868" max="15868" width="37.7109375" style="1099" customWidth="1"/>
    <col min="15869" max="15869" width="15.7109375" style="1099" customWidth="1"/>
    <col min="15870" max="15870" width="11.7109375" style="1099" customWidth="1"/>
    <col min="15871" max="15873" width="15.7109375" style="1099" customWidth="1"/>
    <col min="15874" max="15874" width="30.7109375" style="1099" customWidth="1"/>
    <col min="15875" max="15875" width="13.7109375" style="1099" customWidth="1"/>
    <col min="15876" max="15876" width="21.7109375" style="1099" customWidth="1"/>
    <col min="15877" max="15877" width="15.7109375" style="1099" customWidth="1"/>
    <col min="15878" max="15878" width="0" style="1099" hidden="1" customWidth="1"/>
    <col min="15879" max="15879" width="15.7109375" style="1099" customWidth="1"/>
    <col min="15880" max="15880" width="0" style="1099" hidden="1" customWidth="1"/>
    <col min="15881" max="15881" width="11.7109375" style="1099" customWidth="1"/>
    <col min="15882" max="15882" width="45.5703125" style="1099" customWidth="1"/>
    <col min="15883" max="16122" width="9.140625" style="1099"/>
    <col min="16123" max="16123" width="5.7109375" style="1099" customWidth="1"/>
    <col min="16124" max="16124" width="37.7109375" style="1099" customWidth="1"/>
    <col min="16125" max="16125" width="15.7109375" style="1099" customWidth="1"/>
    <col min="16126" max="16126" width="11.7109375" style="1099" customWidth="1"/>
    <col min="16127" max="16129" width="15.7109375" style="1099" customWidth="1"/>
    <col min="16130" max="16130" width="30.7109375" style="1099" customWidth="1"/>
    <col min="16131" max="16131" width="13.7109375" style="1099" customWidth="1"/>
    <col min="16132" max="16132" width="21.7109375" style="1099" customWidth="1"/>
    <col min="16133" max="16133" width="15.7109375" style="1099" customWidth="1"/>
    <col min="16134" max="16134" width="0" style="1099" hidden="1" customWidth="1"/>
    <col min="16135" max="16135" width="15.7109375" style="1099" customWidth="1"/>
    <col min="16136" max="16136" width="0" style="1099" hidden="1" customWidth="1"/>
    <col min="16137" max="16137" width="11.7109375" style="1099" customWidth="1"/>
    <col min="16138" max="16138" width="45.5703125" style="1099" customWidth="1"/>
    <col min="16139" max="16384" width="9.140625" style="1099"/>
  </cols>
  <sheetData>
    <row r="1" spans="1:9" ht="18" customHeight="1" x14ac:dyDescent="0.25">
      <c r="A1" s="1999" t="s">
        <v>2064</v>
      </c>
      <c r="B1" s="2000"/>
      <c r="C1" s="2000"/>
      <c r="D1" s="2000"/>
      <c r="E1" s="2000"/>
      <c r="F1" s="2000"/>
      <c r="G1" s="2000"/>
    </row>
    <row r="2" spans="1:9" s="223" customFormat="1" ht="26.25" customHeight="1" x14ac:dyDescent="0.25">
      <c r="A2" s="2001" t="s">
        <v>1668</v>
      </c>
      <c r="B2" s="2001"/>
      <c r="C2" s="2001"/>
      <c r="D2" s="2001"/>
      <c r="E2" s="2001"/>
      <c r="F2" s="2001"/>
      <c r="G2" s="2001"/>
    </row>
    <row r="3" spans="1:9" ht="22.5" customHeight="1" x14ac:dyDescent="0.25">
      <c r="A3" s="1777" t="s">
        <v>622</v>
      </c>
      <c r="B3" s="1777"/>
      <c r="C3" s="1777"/>
      <c r="D3" s="1777"/>
      <c r="E3" s="1777"/>
      <c r="F3" s="1777"/>
      <c r="G3" s="1777"/>
    </row>
    <row r="4" spans="1:9" ht="22.5" customHeight="1" x14ac:dyDescent="0.25">
      <c r="A4" s="1777" t="s">
        <v>1977</v>
      </c>
      <c r="B4" s="1777"/>
      <c r="C4" s="1777"/>
      <c r="D4" s="1777"/>
      <c r="E4" s="1777"/>
      <c r="F4" s="1777"/>
      <c r="G4" s="1777"/>
    </row>
    <row r="5" spans="1:9" ht="22.5" customHeight="1" x14ac:dyDescent="0.25">
      <c r="A5" s="1012"/>
      <c r="B5" s="1013"/>
      <c r="C5" s="1013"/>
      <c r="D5" s="1013"/>
      <c r="E5" s="1013"/>
    </row>
    <row r="6" spans="1:9" ht="120" customHeight="1" x14ac:dyDescent="0.25">
      <c r="A6" s="1093" t="s">
        <v>6</v>
      </c>
      <c r="B6" s="1093" t="s">
        <v>1535</v>
      </c>
      <c r="C6" s="1093" t="s">
        <v>1107</v>
      </c>
      <c r="D6" s="1093" t="s">
        <v>1558</v>
      </c>
      <c r="E6" s="1093" t="s">
        <v>1106</v>
      </c>
      <c r="F6" s="1093" t="s">
        <v>1537</v>
      </c>
      <c r="G6" s="1093" t="s">
        <v>1560</v>
      </c>
      <c r="H6" s="242" t="s">
        <v>1978</v>
      </c>
    </row>
    <row r="7" spans="1:9" ht="24.75" customHeight="1" x14ac:dyDescent="0.25">
      <c r="A7" s="1098">
        <v>1</v>
      </c>
      <c r="B7" s="1098">
        <v>2</v>
      </c>
      <c r="C7" s="1098">
        <v>3</v>
      </c>
      <c r="D7" s="1098">
        <v>4</v>
      </c>
      <c r="E7" s="1098">
        <v>5</v>
      </c>
      <c r="F7" s="1098">
        <v>6</v>
      </c>
      <c r="G7" s="1098">
        <v>7</v>
      </c>
      <c r="H7" s="1218"/>
    </row>
    <row r="8" spans="1:9" ht="24.75" customHeight="1" x14ac:dyDescent="0.25">
      <c r="A8" s="2002" t="s">
        <v>623</v>
      </c>
      <c r="B8" s="1779"/>
      <c r="C8" s="1779"/>
      <c r="D8" s="1779"/>
      <c r="E8" s="1779"/>
      <c r="F8" s="1779"/>
      <c r="G8" s="1780"/>
      <c r="H8" s="1218"/>
    </row>
    <row r="9" spans="1:9" ht="132.75" customHeight="1" x14ac:dyDescent="0.25">
      <c r="A9" s="1014">
        <v>1</v>
      </c>
      <c r="B9" s="1219" t="s">
        <v>1979</v>
      </c>
      <c r="C9" s="1098" t="s">
        <v>1063</v>
      </c>
      <c r="D9" s="1100">
        <v>40.5</v>
      </c>
      <c r="E9" s="1100">
        <v>43.6</v>
      </c>
      <c r="F9" s="1100">
        <v>47.1</v>
      </c>
      <c r="G9" s="1094" t="s">
        <v>1980</v>
      </c>
      <c r="H9" s="1220"/>
      <c r="I9" s="1221"/>
    </row>
    <row r="10" spans="1:9" ht="90" x14ac:dyDescent="0.25">
      <c r="A10" s="1014">
        <v>2</v>
      </c>
      <c r="B10" s="1219" t="s">
        <v>1981</v>
      </c>
      <c r="C10" s="1098" t="s">
        <v>1063</v>
      </c>
      <c r="D10" s="1100">
        <v>91</v>
      </c>
      <c r="E10" s="1100">
        <v>92</v>
      </c>
      <c r="F10" s="1100">
        <v>92</v>
      </c>
      <c r="G10" s="1094" t="s">
        <v>1982</v>
      </c>
      <c r="H10" s="1220"/>
      <c r="I10" s="1221"/>
    </row>
    <row r="11" spans="1:9" ht="82.5" customHeight="1" x14ac:dyDescent="0.25">
      <c r="A11" s="1014">
        <v>3</v>
      </c>
      <c r="B11" s="352" t="s">
        <v>1983</v>
      </c>
      <c r="C11" s="1098" t="s">
        <v>1063</v>
      </c>
      <c r="D11" s="1100">
        <v>24</v>
      </c>
      <c r="E11" s="1100">
        <v>25.5</v>
      </c>
      <c r="F11" s="1100">
        <v>28</v>
      </c>
      <c r="G11" s="1094" t="s">
        <v>1984</v>
      </c>
      <c r="H11" s="1220"/>
      <c r="I11" s="1221"/>
    </row>
    <row r="12" spans="1:9" ht="80.25" customHeight="1" x14ac:dyDescent="0.25">
      <c r="A12" s="1014">
        <v>4</v>
      </c>
      <c r="B12" s="352" t="s">
        <v>1985</v>
      </c>
      <c r="C12" s="1098" t="s">
        <v>1063</v>
      </c>
      <c r="D12" s="1098">
        <v>16</v>
      </c>
      <c r="E12" s="1098">
        <v>18</v>
      </c>
      <c r="F12" s="1098">
        <v>17.2</v>
      </c>
      <c r="G12" s="1094" t="s">
        <v>1986</v>
      </c>
      <c r="H12" s="1220"/>
      <c r="I12" s="1221"/>
    </row>
    <row r="13" spans="1:9" ht="74.25" customHeight="1" x14ac:dyDescent="0.25">
      <c r="A13" s="1014">
        <v>5</v>
      </c>
      <c r="B13" s="352" t="s">
        <v>1987</v>
      </c>
      <c r="C13" s="1098" t="s">
        <v>1063</v>
      </c>
      <c r="D13" s="1100">
        <v>40.1</v>
      </c>
      <c r="E13" s="1100">
        <v>40.200000000000003</v>
      </c>
      <c r="F13" s="1100">
        <v>41.5</v>
      </c>
      <c r="G13" s="1094" t="s">
        <v>1988</v>
      </c>
      <c r="H13" s="1220"/>
      <c r="I13" s="1221"/>
    </row>
    <row r="14" spans="1:9" ht="110.25" customHeight="1" x14ac:dyDescent="0.25">
      <c r="A14" s="1014">
        <v>6</v>
      </c>
      <c r="B14" s="352" t="s">
        <v>1989</v>
      </c>
      <c r="C14" s="1098" t="s">
        <v>1063</v>
      </c>
      <c r="D14" s="1100">
        <v>75</v>
      </c>
      <c r="E14" s="1100">
        <v>70</v>
      </c>
      <c r="F14" s="1100">
        <v>83.1</v>
      </c>
      <c r="G14" s="1094" t="s">
        <v>1990</v>
      </c>
      <c r="H14" s="1220"/>
      <c r="I14" s="1221"/>
    </row>
    <row r="15" spans="1:9" ht="129.75" customHeight="1" x14ac:dyDescent="0.25">
      <c r="A15" s="1014">
        <v>7</v>
      </c>
      <c r="B15" s="1222" t="s">
        <v>1991</v>
      </c>
      <c r="C15" s="1098" t="s">
        <v>1063</v>
      </c>
      <c r="D15" s="1100">
        <v>11</v>
      </c>
      <c r="E15" s="1100">
        <v>15</v>
      </c>
      <c r="F15" s="1100">
        <v>15</v>
      </c>
      <c r="G15" s="1094" t="s">
        <v>1992</v>
      </c>
      <c r="H15" s="1220"/>
      <c r="I15" s="1221"/>
    </row>
    <row r="16" spans="1:9" ht="72" customHeight="1" x14ac:dyDescent="0.25">
      <c r="A16" s="1014">
        <v>8</v>
      </c>
      <c r="B16" s="1222" t="s">
        <v>1993</v>
      </c>
      <c r="C16" s="1098" t="s">
        <v>1063</v>
      </c>
      <c r="D16" s="1100">
        <v>81</v>
      </c>
      <c r="E16" s="1100">
        <v>85</v>
      </c>
      <c r="F16" s="1100">
        <v>92</v>
      </c>
      <c r="G16" s="1094" t="s">
        <v>1994</v>
      </c>
      <c r="H16" s="1220"/>
      <c r="I16" s="1221"/>
    </row>
    <row r="17" spans="1:10" ht="96.75" customHeight="1" x14ac:dyDescent="0.25">
      <c r="A17" s="1014">
        <v>9</v>
      </c>
      <c r="B17" s="1222" t="s">
        <v>1995</v>
      </c>
      <c r="C17" s="1098" t="s">
        <v>1063</v>
      </c>
      <c r="D17" s="1100">
        <v>25.3</v>
      </c>
      <c r="E17" s="1100">
        <v>28.9</v>
      </c>
      <c r="F17" s="1100">
        <v>28.9</v>
      </c>
      <c r="G17" s="1094" t="s">
        <v>1996</v>
      </c>
      <c r="H17" s="1220"/>
      <c r="I17" s="1221"/>
    </row>
    <row r="18" spans="1:10" ht="72" customHeight="1" x14ac:dyDescent="0.25">
      <c r="A18" s="1014">
        <v>10</v>
      </c>
      <c r="B18" s="1222" t="s">
        <v>1997</v>
      </c>
      <c r="C18" s="1098" t="s">
        <v>1063</v>
      </c>
      <c r="D18" s="1100">
        <v>99.5</v>
      </c>
      <c r="E18" s="762">
        <v>99.6</v>
      </c>
      <c r="F18" s="1100">
        <v>99.9</v>
      </c>
      <c r="G18" s="1094" t="s">
        <v>1998</v>
      </c>
      <c r="H18" s="1220"/>
      <c r="I18" s="1221"/>
    </row>
    <row r="19" spans="1:10" ht="72" x14ac:dyDescent="0.25">
      <c r="A19" s="1014">
        <v>11</v>
      </c>
      <c r="B19" s="1222" t="s">
        <v>1999</v>
      </c>
      <c r="C19" s="1098" t="s">
        <v>1063</v>
      </c>
      <c r="D19" s="1100">
        <v>47</v>
      </c>
      <c r="E19" s="1223">
        <v>47</v>
      </c>
      <c r="F19" s="1100">
        <v>47</v>
      </c>
      <c r="G19" s="1094" t="s">
        <v>2000</v>
      </c>
      <c r="H19" s="1220"/>
      <c r="I19" s="1221"/>
    </row>
    <row r="20" spans="1:10" ht="60.75" customHeight="1" x14ac:dyDescent="0.25">
      <c r="A20" s="1014">
        <v>12</v>
      </c>
      <c r="B20" s="1222" t="s">
        <v>2001</v>
      </c>
      <c r="C20" s="1098" t="s">
        <v>1082</v>
      </c>
      <c r="D20" s="1100">
        <v>236</v>
      </c>
      <c r="E20" s="1223">
        <v>240</v>
      </c>
      <c r="F20" s="1100">
        <v>294</v>
      </c>
      <c r="G20" s="1094" t="s">
        <v>2002</v>
      </c>
      <c r="H20" s="1220"/>
      <c r="I20" s="1221"/>
    </row>
    <row r="21" spans="1:10" ht="180.75" customHeight="1" x14ac:dyDescent="0.25">
      <c r="A21" s="1014">
        <v>13</v>
      </c>
      <c r="B21" s="1222" t="s">
        <v>2003</v>
      </c>
      <c r="C21" s="1098" t="s">
        <v>1063</v>
      </c>
      <c r="D21" s="1098">
        <v>30.3</v>
      </c>
      <c r="E21" s="1098">
        <v>30.6</v>
      </c>
      <c r="F21" s="1098">
        <v>19.8</v>
      </c>
      <c r="G21" s="1094" t="s">
        <v>2004</v>
      </c>
      <c r="H21" s="1220"/>
      <c r="I21" s="1221"/>
      <c r="J21" s="491"/>
    </row>
    <row r="22" spans="1:10" ht="144" x14ac:dyDescent="0.25">
      <c r="A22" s="1014">
        <v>14</v>
      </c>
      <c r="B22" s="1222" t="s">
        <v>2005</v>
      </c>
      <c r="C22" s="1224" t="s">
        <v>1063</v>
      </c>
      <c r="D22" s="1098">
        <v>50.3</v>
      </c>
      <c r="E22" s="1098">
        <v>50.6</v>
      </c>
      <c r="F22" s="1098">
        <v>18.04</v>
      </c>
      <c r="G22" s="1094" t="s">
        <v>2006</v>
      </c>
      <c r="H22" s="762"/>
      <c r="I22" s="1221"/>
      <c r="J22" s="491"/>
    </row>
    <row r="23" spans="1:10" ht="72" x14ac:dyDescent="0.25">
      <c r="A23" s="1014">
        <v>15</v>
      </c>
      <c r="B23" s="1222" t="s">
        <v>2007</v>
      </c>
      <c r="C23" s="1224" t="s">
        <v>1082</v>
      </c>
      <c r="D23" s="1100" t="s">
        <v>675</v>
      </c>
      <c r="E23" s="1100" t="s">
        <v>675</v>
      </c>
      <c r="F23" s="1014" t="s">
        <v>675</v>
      </c>
      <c r="G23" s="1094" t="s">
        <v>2008</v>
      </c>
      <c r="H23" s="1220"/>
      <c r="I23" s="1221"/>
      <c r="J23" s="491"/>
    </row>
    <row r="24" spans="1:10" x14ac:dyDescent="0.25">
      <c r="A24" s="1998" t="s">
        <v>662</v>
      </c>
      <c r="B24" s="1782"/>
      <c r="C24" s="1782"/>
      <c r="D24" s="1782"/>
      <c r="E24" s="1782"/>
      <c r="F24" s="1782"/>
      <c r="G24" s="1783"/>
      <c r="H24" s="1220"/>
      <c r="I24" s="1221"/>
      <c r="J24" s="491"/>
    </row>
    <row r="25" spans="1:10" ht="108" x14ac:dyDescent="0.25">
      <c r="A25" s="1014" t="s">
        <v>16</v>
      </c>
      <c r="B25" s="1222" t="s">
        <v>2009</v>
      </c>
      <c r="C25" s="1225" t="s">
        <v>1063</v>
      </c>
      <c r="D25" s="1100">
        <v>84.4</v>
      </c>
      <c r="E25" s="1100">
        <v>87.5</v>
      </c>
      <c r="F25" s="1014">
        <v>100</v>
      </c>
      <c r="G25" s="1094" t="s">
        <v>2010</v>
      </c>
      <c r="H25" s="1220"/>
      <c r="I25" s="1221"/>
    </row>
    <row r="26" spans="1:10" ht="132.75" customHeight="1" x14ac:dyDescent="0.25">
      <c r="A26" s="1014" t="s">
        <v>24</v>
      </c>
      <c r="B26" s="1222" t="s">
        <v>2011</v>
      </c>
      <c r="C26" s="1225" t="s">
        <v>1063</v>
      </c>
      <c r="D26" s="1100">
        <v>95</v>
      </c>
      <c r="E26" s="1100">
        <v>100</v>
      </c>
      <c r="F26" s="1014">
        <v>100</v>
      </c>
      <c r="G26" s="1094" t="s">
        <v>2012</v>
      </c>
      <c r="H26" s="1220"/>
      <c r="I26" s="1221"/>
    </row>
    <row r="27" spans="1:10" ht="180" hidden="1" customHeight="1" x14ac:dyDescent="0.25">
      <c r="A27" s="1014">
        <v>19</v>
      </c>
      <c r="B27" s="1226"/>
      <c r="C27" s="1225"/>
      <c r="D27" s="1014"/>
      <c r="E27" s="1014"/>
      <c r="F27" s="1014"/>
      <c r="G27" s="1227"/>
      <c r="H27" s="1220"/>
      <c r="I27" s="1221"/>
    </row>
    <row r="28" spans="1:10" ht="18" hidden="1" customHeight="1" x14ac:dyDescent="0.25">
      <c r="A28" s="1994">
        <v>20</v>
      </c>
      <c r="B28" s="1226"/>
      <c r="C28" s="1225"/>
      <c r="D28" s="1995"/>
      <c r="E28" s="1995"/>
      <c r="F28" s="1995"/>
      <c r="G28" s="1996"/>
      <c r="H28" s="762"/>
      <c r="I28" s="1221"/>
    </row>
    <row r="29" spans="1:10" ht="72" hidden="1" customHeight="1" x14ac:dyDescent="0.25">
      <c r="A29" s="1994"/>
      <c r="B29" s="1226"/>
      <c r="C29" s="1225"/>
      <c r="D29" s="1995"/>
      <c r="E29" s="1995"/>
      <c r="F29" s="1995"/>
      <c r="G29" s="1997"/>
      <c r="H29" s="762"/>
      <c r="I29" s="1221"/>
    </row>
    <row r="30" spans="1:10" ht="72" hidden="1" customHeight="1" x14ac:dyDescent="0.25">
      <c r="A30" s="1994"/>
      <c r="B30" s="1226"/>
      <c r="C30" s="1225"/>
      <c r="D30" s="1995"/>
      <c r="E30" s="1995"/>
      <c r="F30" s="1995"/>
      <c r="G30" s="1997"/>
      <c r="H30" s="762"/>
      <c r="I30" s="1221"/>
    </row>
    <row r="31" spans="1:10" ht="122.25" customHeight="1" x14ac:dyDescent="0.25">
      <c r="A31" s="1014" t="s">
        <v>36</v>
      </c>
      <c r="B31" s="1222" t="s">
        <v>2013</v>
      </c>
      <c r="C31" s="1225" t="s">
        <v>1063</v>
      </c>
      <c r="D31" s="1100">
        <v>24.5</v>
      </c>
      <c r="E31" s="1100">
        <v>25</v>
      </c>
      <c r="F31" s="504">
        <v>8.5</v>
      </c>
      <c r="G31" s="1097" t="s">
        <v>2014</v>
      </c>
      <c r="H31" s="1218"/>
      <c r="I31" s="1221"/>
    </row>
    <row r="32" spans="1:10" ht="75" customHeight="1" x14ac:dyDescent="0.25">
      <c r="A32" s="1014" t="s">
        <v>46</v>
      </c>
      <c r="B32" s="1222" t="s">
        <v>2015</v>
      </c>
      <c r="C32" s="1225" t="s">
        <v>1063</v>
      </c>
      <c r="D32" s="1100">
        <v>48</v>
      </c>
      <c r="E32" s="1100">
        <v>48.5</v>
      </c>
      <c r="F32" s="504">
        <v>44.9</v>
      </c>
      <c r="G32" s="1097" t="s">
        <v>2016</v>
      </c>
      <c r="H32" s="491"/>
      <c r="I32" s="1221"/>
    </row>
    <row r="33" spans="1:9" ht="102.75" customHeight="1" x14ac:dyDescent="0.25">
      <c r="A33" s="1014" t="s">
        <v>59</v>
      </c>
      <c r="B33" s="1222" t="s">
        <v>2017</v>
      </c>
      <c r="C33" s="1225" t="s">
        <v>1063</v>
      </c>
      <c r="D33" s="1100">
        <v>22.8</v>
      </c>
      <c r="E33" s="1100">
        <v>23</v>
      </c>
      <c r="F33" s="504">
        <v>20.7</v>
      </c>
      <c r="G33" s="1097" t="s">
        <v>2016</v>
      </c>
      <c r="H33" s="491"/>
      <c r="I33" s="1221"/>
    </row>
    <row r="34" spans="1:9" ht="152.25" customHeight="1" x14ac:dyDescent="0.25">
      <c r="A34" s="1014" t="s">
        <v>65</v>
      </c>
      <c r="B34" s="1222" t="s">
        <v>2018</v>
      </c>
      <c r="C34" s="1225" t="s">
        <v>1063</v>
      </c>
      <c r="D34" s="1100" t="s">
        <v>675</v>
      </c>
      <c r="E34" s="1100">
        <v>1</v>
      </c>
      <c r="F34" s="1228">
        <v>1</v>
      </c>
      <c r="G34" s="1097" t="s">
        <v>2019</v>
      </c>
      <c r="H34" s="491"/>
      <c r="I34" s="1221"/>
    </row>
    <row r="35" spans="1:9" ht="86.25" customHeight="1" x14ac:dyDescent="0.25">
      <c r="A35" s="1014" t="s">
        <v>75</v>
      </c>
      <c r="B35" s="1222" t="s">
        <v>2020</v>
      </c>
      <c r="C35" s="1225" t="s">
        <v>1063</v>
      </c>
      <c r="D35" s="1100">
        <v>12.45</v>
      </c>
      <c r="E35" s="1100">
        <v>12.46</v>
      </c>
      <c r="F35" s="504">
        <v>14</v>
      </c>
      <c r="G35" s="1097" t="s">
        <v>2021</v>
      </c>
      <c r="H35" s="491"/>
      <c r="I35" s="1221"/>
    </row>
    <row r="36" spans="1:9" ht="81.75" customHeight="1" x14ac:dyDescent="0.25">
      <c r="A36" s="1014">
        <v>8</v>
      </c>
      <c r="B36" s="1222" t="s">
        <v>2022</v>
      </c>
      <c r="C36" s="1225" t="s">
        <v>1063</v>
      </c>
      <c r="D36" s="1100" t="s">
        <v>675</v>
      </c>
      <c r="E36" s="1100">
        <v>3</v>
      </c>
      <c r="F36" s="1100">
        <v>12.4</v>
      </c>
      <c r="G36" s="1094" t="s">
        <v>2023</v>
      </c>
      <c r="H36" s="491"/>
      <c r="I36" s="1221"/>
    </row>
    <row r="37" spans="1:9" x14ac:dyDescent="0.25">
      <c r="A37" s="1038"/>
      <c r="B37" s="927"/>
      <c r="C37" s="1012"/>
      <c r="D37" s="1012"/>
      <c r="E37" s="1012"/>
      <c r="F37" s="1012"/>
      <c r="I37" s="1221"/>
    </row>
  </sheetData>
  <mergeCells count="11">
    <mergeCell ref="A24:G24"/>
    <mergeCell ref="A1:G1"/>
    <mergeCell ref="A2:G2"/>
    <mergeCell ref="A3:G3"/>
    <mergeCell ref="A4:G4"/>
    <mergeCell ref="A8:G8"/>
    <mergeCell ref="A28:A30"/>
    <mergeCell ref="D28:D30"/>
    <mergeCell ref="E28:E30"/>
    <mergeCell ref="F28:F30"/>
    <mergeCell ref="G28:G30"/>
  </mergeCells>
  <pageMargins left="0.78740157480314965" right="0.39370078740157483" top="0.78740157480314965" bottom="0.78740157480314965" header="0.51181102362204722" footer="0.39370078740157483"/>
  <pageSetup paperSize="9" scale="62" firstPageNumber="100" fitToHeight="0" orientation="landscape" useFirstPageNumber="1" r:id="rId1"/>
  <headerFooter alignWithMargins="0">
    <oddFooter>&amp;R&amp;"Arial,обычный"&amp;14&amp;P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L36"/>
  <sheetViews>
    <sheetView zoomScale="62" zoomScaleNormal="62" zoomScalePageLayoutView="70" workbookViewId="0">
      <selection activeCell="K10" sqref="K10"/>
    </sheetView>
  </sheetViews>
  <sheetFormatPr defaultColWidth="11.42578125" defaultRowHeight="18" x14ac:dyDescent="0.25"/>
  <cols>
    <col min="1" max="1" width="8.7109375" style="163" customWidth="1"/>
    <col min="2" max="2" width="45.7109375" style="164" customWidth="1"/>
    <col min="3" max="3" width="15.7109375" style="165" customWidth="1"/>
    <col min="4" max="4" width="17.7109375" style="166" customWidth="1"/>
    <col min="5" max="5" width="17.7109375" style="167" customWidth="1"/>
    <col min="6" max="6" width="13.7109375" style="167" customWidth="1"/>
    <col min="7" max="7" width="34.7109375" style="168" customWidth="1"/>
    <col min="8" max="8" width="17.7109375" style="167" customWidth="1"/>
    <col min="9" max="9" width="13.7109375" style="169" customWidth="1"/>
    <col min="10" max="10" width="30.7109375" style="196" customWidth="1"/>
    <col min="11" max="256" width="11.42578125" style="171"/>
    <col min="257" max="257" width="8.7109375" style="171" customWidth="1"/>
    <col min="258" max="258" width="45.7109375" style="171" customWidth="1"/>
    <col min="259" max="259" width="15.7109375" style="171" customWidth="1"/>
    <col min="260" max="261" width="17.7109375" style="171" customWidth="1"/>
    <col min="262" max="262" width="15.28515625" style="171" customWidth="1"/>
    <col min="263" max="263" width="35.7109375" style="171" customWidth="1"/>
    <col min="264" max="264" width="17.7109375" style="171" customWidth="1"/>
    <col min="265" max="265" width="15.28515625" style="171" customWidth="1"/>
    <col min="266" max="266" width="30.7109375" style="171" customWidth="1"/>
    <col min="267" max="512" width="11.42578125" style="171"/>
    <col min="513" max="513" width="8.7109375" style="171" customWidth="1"/>
    <col min="514" max="514" width="45.7109375" style="171" customWidth="1"/>
    <col min="515" max="515" width="15.7109375" style="171" customWidth="1"/>
    <col min="516" max="517" width="17.7109375" style="171" customWidth="1"/>
    <col min="518" max="518" width="15.28515625" style="171" customWidth="1"/>
    <col min="519" max="519" width="35.7109375" style="171" customWidth="1"/>
    <col min="520" max="520" width="17.7109375" style="171" customWidth="1"/>
    <col min="521" max="521" width="15.28515625" style="171" customWidth="1"/>
    <col min="522" max="522" width="30.7109375" style="171" customWidth="1"/>
    <col min="523" max="768" width="11.42578125" style="171"/>
    <col min="769" max="769" width="8.7109375" style="171" customWidth="1"/>
    <col min="770" max="770" width="45.7109375" style="171" customWidth="1"/>
    <col min="771" max="771" width="15.7109375" style="171" customWidth="1"/>
    <col min="772" max="773" width="17.7109375" style="171" customWidth="1"/>
    <col min="774" max="774" width="15.28515625" style="171" customWidth="1"/>
    <col min="775" max="775" width="35.7109375" style="171" customWidth="1"/>
    <col min="776" max="776" width="17.7109375" style="171" customWidth="1"/>
    <col min="777" max="777" width="15.28515625" style="171" customWidth="1"/>
    <col min="778" max="778" width="30.7109375" style="171" customWidth="1"/>
    <col min="779" max="1024" width="11.42578125" style="171"/>
    <col min="1025" max="1025" width="8.7109375" style="171" customWidth="1"/>
    <col min="1026" max="1026" width="45.7109375" style="171" customWidth="1"/>
    <col min="1027" max="1027" width="15.7109375" style="171" customWidth="1"/>
    <col min="1028" max="1029" width="17.7109375" style="171" customWidth="1"/>
    <col min="1030" max="1030" width="15.28515625" style="171" customWidth="1"/>
    <col min="1031" max="1031" width="35.7109375" style="171" customWidth="1"/>
    <col min="1032" max="1032" width="17.7109375" style="171" customWidth="1"/>
    <col min="1033" max="1033" width="15.28515625" style="171" customWidth="1"/>
    <col min="1034" max="1034" width="30.7109375" style="171" customWidth="1"/>
    <col min="1035" max="1280" width="11.42578125" style="171"/>
    <col min="1281" max="1281" width="8.7109375" style="171" customWidth="1"/>
    <col min="1282" max="1282" width="45.7109375" style="171" customWidth="1"/>
    <col min="1283" max="1283" width="15.7109375" style="171" customWidth="1"/>
    <col min="1284" max="1285" width="17.7109375" style="171" customWidth="1"/>
    <col min="1286" max="1286" width="15.28515625" style="171" customWidth="1"/>
    <col min="1287" max="1287" width="35.7109375" style="171" customWidth="1"/>
    <col min="1288" max="1288" width="17.7109375" style="171" customWidth="1"/>
    <col min="1289" max="1289" width="15.28515625" style="171" customWidth="1"/>
    <col min="1290" max="1290" width="30.7109375" style="171" customWidth="1"/>
    <col min="1291" max="1536" width="11.42578125" style="171"/>
    <col min="1537" max="1537" width="8.7109375" style="171" customWidth="1"/>
    <col min="1538" max="1538" width="45.7109375" style="171" customWidth="1"/>
    <col min="1539" max="1539" width="15.7109375" style="171" customWidth="1"/>
    <col min="1540" max="1541" width="17.7109375" style="171" customWidth="1"/>
    <col min="1542" max="1542" width="15.28515625" style="171" customWidth="1"/>
    <col min="1543" max="1543" width="35.7109375" style="171" customWidth="1"/>
    <col min="1544" max="1544" width="17.7109375" style="171" customWidth="1"/>
    <col min="1545" max="1545" width="15.28515625" style="171" customWidth="1"/>
    <col min="1546" max="1546" width="30.7109375" style="171" customWidth="1"/>
    <col min="1547" max="1792" width="11.42578125" style="171"/>
    <col min="1793" max="1793" width="8.7109375" style="171" customWidth="1"/>
    <col min="1794" max="1794" width="45.7109375" style="171" customWidth="1"/>
    <col min="1795" max="1795" width="15.7109375" style="171" customWidth="1"/>
    <col min="1796" max="1797" width="17.7109375" style="171" customWidth="1"/>
    <col min="1798" max="1798" width="15.28515625" style="171" customWidth="1"/>
    <col min="1799" max="1799" width="35.7109375" style="171" customWidth="1"/>
    <col min="1800" max="1800" width="17.7109375" style="171" customWidth="1"/>
    <col min="1801" max="1801" width="15.28515625" style="171" customWidth="1"/>
    <col min="1802" max="1802" width="30.7109375" style="171" customWidth="1"/>
    <col min="1803" max="2048" width="11.42578125" style="171"/>
    <col min="2049" max="2049" width="8.7109375" style="171" customWidth="1"/>
    <col min="2050" max="2050" width="45.7109375" style="171" customWidth="1"/>
    <col min="2051" max="2051" width="15.7109375" style="171" customWidth="1"/>
    <col min="2052" max="2053" width="17.7109375" style="171" customWidth="1"/>
    <col min="2054" max="2054" width="15.28515625" style="171" customWidth="1"/>
    <col min="2055" max="2055" width="35.7109375" style="171" customWidth="1"/>
    <col min="2056" max="2056" width="17.7109375" style="171" customWidth="1"/>
    <col min="2057" max="2057" width="15.28515625" style="171" customWidth="1"/>
    <col min="2058" max="2058" width="30.7109375" style="171" customWidth="1"/>
    <col min="2059" max="2304" width="11.42578125" style="171"/>
    <col min="2305" max="2305" width="8.7109375" style="171" customWidth="1"/>
    <col min="2306" max="2306" width="45.7109375" style="171" customWidth="1"/>
    <col min="2307" max="2307" width="15.7109375" style="171" customWidth="1"/>
    <col min="2308" max="2309" width="17.7109375" style="171" customWidth="1"/>
    <col min="2310" max="2310" width="15.28515625" style="171" customWidth="1"/>
    <col min="2311" max="2311" width="35.7109375" style="171" customWidth="1"/>
    <col min="2312" max="2312" width="17.7109375" style="171" customWidth="1"/>
    <col min="2313" max="2313" width="15.28515625" style="171" customWidth="1"/>
    <col min="2314" max="2314" width="30.7109375" style="171" customWidth="1"/>
    <col min="2315" max="2560" width="11.42578125" style="171"/>
    <col min="2561" max="2561" width="8.7109375" style="171" customWidth="1"/>
    <col min="2562" max="2562" width="45.7109375" style="171" customWidth="1"/>
    <col min="2563" max="2563" width="15.7109375" style="171" customWidth="1"/>
    <col min="2564" max="2565" width="17.7109375" style="171" customWidth="1"/>
    <col min="2566" max="2566" width="15.28515625" style="171" customWidth="1"/>
    <col min="2567" max="2567" width="35.7109375" style="171" customWidth="1"/>
    <col min="2568" max="2568" width="17.7109375" style="171" customWidth="1"/>
    <col min="2569" max="2569" width="15.28515625" style="171" customWidth="1"/>
    <col min="2570" max="2570" width="30.7109375" style="171" customWidth="1"/>
    <col min="2571" max="2816" width="11.42578125" style="171"/>
    <col min="2817" max="2817" width="8.7109375" style="171" customWidth="1"/>
    <col min="2818" max="2818" width="45.7109375" style="171" customWidth="1"/>
    <col min="2819" max="2819" width="15.7109375" style="171" customWidth="1"/>
    <col min="2820" max="2821" width="17.7109375" style="171" customWidth="1"/>
    <col min="2822" max="2822" width="15.28515625" style="171" customWidth="1"/>
    <col min="2823" max="2823" width="35.7109375" style="171" customWidth="1"/>
    <col min="2824" max="2824" width="17.7109375" style="171" customWidth="1"/>
    <col min="2825" max="2825" width="15.28515625" style="171" customWidth="1"/>
    <col min="2826" max="2826" width="30.7109375" style="171" customWidth="1"/>
    <col min="2827" max="3072" width="11.42578125" style="171"/>
    <col min="3073" max="3073" width="8.7109375" style="171" customWidth="1"/>
    <col min="3074" max="3074" width="45.7109375" style="171" customWidth="1"/>
    <col min="3075" max="3075" width="15.7109375" style="171" customWidth="1"/>
    <col min="3076" max="3077" width="17.7109375" style="171" customWidth="1"/>
    <col min="3078" max="3078" width="15.28515625" style="171" customWidth="1"/>
    <col min="3079" max="3079" width="35.7109375" style="171" customWidth="1"/>
    <col min="3080" max="3080" width="17.7109375" style="171" customWidth="1"/>
    <col min="3081" max="3081" width="15.28515625" style="171" customWidth="1"/>
    <col min="3082" max="3082" width="30.7109375" style="171" customWidth="1"/>
    <col min="3083" max="3328" width="11.42578125" style="171"/>
    <col min="3329" max="3329" width="8.7109375" style="171" customWidth="1"/>
    <col min="3330" max="3330" width="45.7109375" style="171" customWidth="1"/>
    <col min="3331" max="3331" width="15.7109375" style="171" customWidth="1"/>
    <col min="3332" max="3333" width="17.7109375" style="171" customWidth="1"/>
    <col min="3334" max="3334" width="15.28515625" style="171" customWidth="1"/>
    <col min="3335" max="3335" width="35.7109375" style="171" customWidth="1"/>
    <col min="3336" max="3336" width="17.7109375" style="171" customWidth="1"/>
    <col min="3337" max="3337" width="15.28515625" style="171" customWidth="1"/>
    <col min="3338" max="3338" width="30.7109375" style="171" customWidth="1"/>
    <col min="3339" max="3584" width="11.42578125" style="171"/>
    <col min="3585" max="3585" width="8.7109375" style="171" customWidth="1"/>
    <col min="3586" max="3586" width="45.7109375" style="171" customWidth="1"/>
    <col min="3587" max="3587" width="15.7109375" style="171" customWidth="1"/>
    <col min="3588" max="3589" width="17.7109375" style="171" customWidth="1"/>
    <col min="3590" max="3590" width="15.28515625" style="171" customWidth="1"/>
    <col min="3591" max="3591" width="35.7109375" style="171" customWidth="1"/>
    <col min="3592" max="3592" width="17.7109375" style="171" customWidth="1"/>
    <col min="3593" max="3593" width="15.28515625" style="171" customWidth="1"/>
    <col min="3594" max="3594" width="30.7109375" style="171" customWidth="1"/>
    <col min="3595" max="3840" width="11.42578125" style="171"/>
    <col min="3841" max="3841" width="8.7109375" style="171" customWidth="1"/>
    <col min="3842" max="3842" width="45.7109375" style="171" customWidth="1"/>
    <col min="3843" max="3843" width="15.7109375" style="171" customWidth="1"/>
    <col min="3844" max="3845" width="17.7109375" style="171" customWidth="1"/>
    <col min="3846" max="3846" width="15.28515625" style="171" customWidth="1"/>
    <col min="3847" max="3847" width="35.7109375" style="171" customWidth="1"/>
    <col min="3848" max="3848" width="17.7109375" style="171" customWidth="1"/>
    <col min="3849" max="3849" width="15.28515625" style="171" customWidth="1"/>
    <col min="3850" max="3850" width="30.7109375" style="171" customWidth="1"/>
    <col min="3851" max="4096" width="11.42578125" style="171"/>
    <col min="4097" max="4097" width="8.7109375" style="171" customWidth="1"/>
    <col min="4098" max="4098" width="45.7109375" style="171" customWidth="1"/>
    <col min="4099" max="4099" width="15.7109375" style="171" customWidth="1"/>
    <col min="4100" max="4101" width="17.7109375" style="171" customWidth="1"/>
    <col min="4102" max="4102" width="15.28515625" style="171" customWidth="1"/>
    <col min="4103" max="4103" width="35.7109375" style="171" customWidth="1"/>
    <col min="4104" max="4104" width="17.7109375" style="171" customWidth="1"/>
    <col min="4105" max="4105" width="15.28515625" style="171" customWidth="1"/>
    <col min="4106" max="4106" width="30.7109375" style="171" customWidth="1"/>
    <col min="4107" max="4352" width="11.42578125" style="171"/>
    <col min="4353" max="4353" width="8.7109375" style="171" customWidth="1"/>
    <col min="4354" max="4354" width="45.7109375" style="171" customWidth="1"/>
    <col min="4355" max="4355" width="15.7109375" style="171" customWidth="1"/>
    <col min="4356" max="4357" width="17.7109375" style="171" customWidth="1"/>
    <col min="4358" max="4358" width="15.28515625" style="171" customWidth="1"/>
    <col min="4359" max="4359" width="35.7109375" style="171" customWidth="1"/>
    <col min="4360" max="4360" width="17.7109375" style="171" customWidth="1"/>
    <col min="4361" max="4361" width="15.28515625" style="171" customWidth="1"/>
    <col min="4362" max="4362" width="30.7109375" style="171" customWidth="1"/>
    <col min="4363" max="4608" width="11.42578125" style="171"/>
    <col min="4609" max="4609" width="8.7109375" style="171" customWidth="1"/>
    <col min="4610" max="4610" width="45.7109375" style="171" customWidth="1"/>
    <col min="4611" max="4611" width="15.7109375" style="171" customWidth="1"/>
    <col min="4612" max="4613" width="17.7109375" style="171" customWidth="1"/>
    <col min="4614" max="4614" width="15.28515625" style="171" customWidth="1"/>
    <col min="4615" max="4615" width="35.7109375" style="171" customWidth="1"/>
    <col min="4616" max="4616" width="17.7109375" style="171" customWidth="1"/>
    <col min="4617" max="4617" width="15.28515625" style="171" customWidth="1"/>
    <col min="4618" max="4618" width="30.7109375" style="171" customWidth="1"/>
    <col min="4619" max="4864" width="11.42578125" style="171"/>
    <col min="4865" max="4865" width="8.7109375" style="171" customWidth="1"/>
    <col min="4866" max="4866" width="45.7109375" style="171" customWidth="1"/>
    <col min="4867" max="4867" width="15.7109375" style="171" customWidth="1"/>
    <col min="4868" max="4869" width="17.7109375" style="171" customWidth="1"/>
    <col min="4870" max="4870" width="15.28515625" style="171" customWidth="1"/>
    <col min="4871" max="4871" width="35.7109375" style="171" customWidth="1"/>
    <col min="4872" max="4872" width="17.7109375" style="171" customWidth="1"/>
    <col min="4873" max="4873" width="15.28515625" style="171" customWidth="1"/>
    <col min="4874" max="4874" width="30.7109375" style="171" customWidth="1"/>
    <col min="4875" max="5120" width="11.42578125" style="171"/>
    <col min="5121" max="5121" width="8.7109375" style="171" customWidth="1"/>
    <col min="5122" max="5122" width="45.7109375" style="171" customWidth="1"/>
    <col min="5123" max="5123" width="15.7109375" style="171" customWidth="1"/>
    <col min="5124" max="5125" width="17.7109375" style="171" customWidth="1"/>
    <col min="5126" max="5126" width="15.28515625" style="171" customWidth="1"/>
    <col min="5127" max="5127" width="35.7109375" style="171" customWidth="1"/>
    <col min="5128" max="5128" width="17.7109375" style="171" customWidth="1"/>
    <col min="5129" max="5129" width="15.28515625" style="171" customWidth="1"/>
    <col min="5130" max="5130" width="30.7109375" style="171" customWidth="1"/>
    <col min="5131" max="5376" width="11.42578125" style="171"/>
    <col min="5377" max="5377" width="8.7109375" style="171" customWidth="1"/>
    <col min="5378" max="5378" width="45.7109375" style="171" customWidth="1"/>
    <col min="5379" max="5379" width="15.7109375" style="171" customWidth="1"/>
    <col min="5380" max="5381" width="17.7109375" style="171" customWidth="1"/>
    <col min="5382" max="5382" width="15.28515625" style="171" customWidth="1"/>
    <col min="5383" max="5383" width="35.7109375" style="171" customWidth="1"/>
    <col min="5384" max="5384" width="17.7109375" style="171" customWidth="1"/>
    <col min="5385" max="5385" width="15.28515625" style="171" customWidth="1"/>
    <col min="5386" max="5386" width="30.7109375" style="171" customWidth="1"/>
    <col min="5387" max="5632" width="11.42578125" style="171"/>
    <col min="5633" max="5633" width="8.7109375" style="171" customWidth="1"/>
    <col min="5634" max="5634" width="45.7109375" style="171" customWidth="1"/>
    <col min="5635" max="5635" width="15.7109375" style="171" customWidth="1"/>
    <col min="5636" max="5637" width="17.7109375" style="171" customWidth="1"/>
    <col min="5638" max="5638" width="15.28515625" style="171" customWidth="1"/>
    <col min="5639" max="5639" width="35.7109375" style="171" customWidth="1"/>
    <col min="5640" max="5640" width="17.7109375" style="171" customWidth="1"/>
    <col min="5641" max="5641" width="15.28515625" style="171" customWidth="1"/>
    <col min="5642" max="5642" width="30.7109375" style="171" customWidth="1"/>
    <col min="5643" max="5888" width="11.42578125" style="171"/>
    <col min="5889" max="5889" width="8.7109375" style="171" customWidth="1"/>
    <col min="5890" max="5890" width="45.7109375" style="171" customWidth="1"/>
    <col min="5891" max="5891" width="15.7109375" style="171" customWidth="1"/>
    <col min="5892" max="5893" width="17.7109375" style="171" customWidth="1"/>
    <col min="5894" max="5894" width="15.28515625" style="171" customWidth="1"/>
    <col min="5895" max="5895" width="35.7109375" style="171" customWidth="1"/>
    <col min="5896" max="5896" width="17.7109375" style="171" customWidth="1"/>
    <col min="5897" max="5897" width="15.28515625" style="171" customWidth="1"/>
    <col min="5898" max="5898" width="30.7109375" style="171" customWidth="1"/>
    <col min="5899" max="6144" width="11.42578125" style="171"/>
    <col min="6145" max="6145" width="8.7109375" style="171" customWidth="1"/>
    <col min="6146" max="6146" width="45.7109375" style="171" customWidth="1"/>
    <col min="6147" max="6147" width="15.7109375" style="171" customWidth="1"/>
    <col min="6148" max="6149" width="17.7109375" style="171" customWidth="1"/>
    <col min="6150" max="6150" width="15.28515625" style="171" customWidth="1"/>
    <col min="6151" max="6151" width="35.7109375" style="171" customWidth="1"/>
    <col min="6152" max="6152" width="17.7109375" style="171" customWidth="1"/>
    <col min="6153" max="6153" width="15.28515625" style="171" customWidth="1"/>
    <col min="6154" max="6154" width="30.7109375" style="171" customWidth="1"/>
    <col min="6155" max="6400" width="11.42578125" style="171"/>
    <col min="6401" max="6401" width="8.7109375" style="171" customWidth="1"/>
    <col min="6402" max="6402" width="45.7109375" style="171" customWidth="1"/>
    <col min="6403" max="6403" width="15.7109375" style="171" customWidth="1"/>
    <col min="6404" max="6405" width="17.7109375" style="171" customWidth="1"/>
    <col min="6406" max="6406" width="15.28515625" style="171" customWidth="1"/>
    <col min="6407" max="6407" width="35.7109375" style="171" customWidth="1"/>
    <col min="6408" max="6408" width="17.7109375" style="171" customWidth="1"/>
    <col min="6409" max="6409" width="15.28515625" style="171" customWidth="1"/>
    <col min="6410" max="6410" width="30.7109375" style="171" customWidth="1"/>
    <col min="6411" max="6656" width="11.42578125" style="171"/>
    <col min="6657" max="6657" width="8.7109375" style="171" customWidth="1"/>
    <col min="6658" max="6658" width="45.7109375" style="171" customWidth="1"/>
    <col min="6659" max="6659" width="15.7109375" style="171" customWidth="1"/>
    <col min="6660" max="6661" width="17.7109375" style="171" customWidth="1"/>
    <col min="6662" max="6662" width="15.28515625" style="171" customWidth="1"/>
    <col min="6663" max="6663" width="35.7109375" style="171" customWidth="1"/>
    <col min="6664" max="6664" width="17.7109375" style="171" customWidth="1"/>
    <col min="6665" max="6665" width="15.28515625" style="171" customWidth="1"/>
    <col min="6666" max="6666" width="30.7109375" style="171" customWidth="1"/>
    <col min="6667" max="6912" width="11.42578125" style="171"/>
    <col min="6913" max="6913" width="8.7109375" style="171" customWidth="1"/>
    <col min="6914" max="6914" width="45.7109375" style="171" customWidth="1"/>
    <col min="6915" max="6915" width="15.7109375" style="171" customWidth="1"/>
    <col min="6916" max="6917" width="17.7109375" style="171" customWidth="1"/>
    <col min="6918" max="6918" width="15.28515625" style="171" customWidth="1"/>
    <col min="6919" max="6919" width="35.7109375" style="171" customWidth="1"/>
    <col min="6920" max="6920" width="17.7109375" style="171" customWidth="1"/>
    <col min="6921" max="6921" width="15.28515625" style="171" customWidth="1"/>
    <col min="6922" max="6922" width="30.7109375" style="171" customWidth="1"/>
    <col min="6923" max="7168" width="11.42578125" style="171"/>
    <col min="7169" max="7169" width="8.7109375" style="171" customWidth="1"/>
    <col min="7170" max="7170" width="45.7109375" style="171" customWidth="1"/>
    <col min="7171" max="7171" width="15.7109375" style="171" customWidth="1"/>
    <col min="7172" max="7173" width="17.7109375" style="171" customWidth="1"/>
    <col min="7174" max="7174" width="15.28515625" style="171" customWidth="1"/>
    <col min="7175" max="7175" width="35.7109375" style="171" customWidth="1"/>
    <col min="7176" max="7176" width="17.7109375" style="171" customWidth="1"/>
    <col min="7177" max="7177" width="15.28515625" style="171" customWidth="1"/>
    <col min="7178" max="7178" width="30.7109375" style="171" customWidth="1"/>
    <col min="7179" max="7424" width="11.42578125" style="171"/>
    <col min="7425" max="7425" width="8.7109375" style="171" customWidth="1"/>
    <col min="7426" max="7426" width="45.7109375" style="171" customWidth="1"/>
    <col min="7427" max="7427" width="15.7109375" style="171" customWidth="1"/>
    <col min="7428" max="7429" width="17.7109375" style="171" customWidth="1"/>
    <col min="7430" max="7430" width="15.28515625" style="171" customWidth="1"/>
    <col min="7431" max="7431" width="35.7109375" style="171" customWidth="1"/>
    <col min="7432" max="7432" width="17.7109375" style="171" customWidth="1"/>
    <col min="7433" max="7433" width="15.28515625" style="171" customWidth="1"/>
    <col min="7434" max="7434" width="30.7109375" style="171" customWidth="1"/>
    <col min="7435" max="7680" width="11.42578125" style="171"/>
    <col min="7681" max="7681" width="8.7109375" style="171" customWidth="1"/>
    <col min="7682" max="7682" width="45.7109375" style="171" customWidth="1"/>
    <col min="7683" max="7683" width="15.7109375" style="171" customWidth="1"/>
    <col min="7684" max="7685" width="17.7109375" style="171" customWidth="1"/>
    <col min="7686" max="7686" width="15.28515625" style="171" customWidth="1"/>
    <col min="7687" max="7687" width="35.7109375" style="171" customWidth="1"/>
    <col min="7688" max="7688" width="17.7109375" style="171" customWidth="1"/>
    <col min="7689" max="7689" width="15.28515625" style="171" customWidth="1"/>
    <col min="7690" max="7690" width="30.7109375" style="171" customWidth="1"/>
    <col min="7691" max="7936" width="11.42578125" style="171"/>
    <col min="7937" max="7937" width="8.7109375" style="171" customWidth="1"/>
    <col min="7938" max="7938" width="45.7109375" style="171" customWidth="1"/>
    <col min="7939" max="7939" width="15.7109375" style="171" customWidth="1"/>
    <col min="7940" max="7941" width="17.7109375" style="171" customWidth="1"/>
    <col min="7942" max="7942" width="15.28515625" style="171" customWidth="1"/>
    <col min="7943" max="7943" width="35.7109375" style="171" customWidth="1"/>
    <col min="7944" max="7944" width="17.7109375" style="171" customWidth="1"/>
    <col min="7945" max="7945" width="15.28515625" style="171" customWidth="1"/>
    <col min="7946" max="7946" width="30.7109375" style="171" customWidth="1"/>
    <col min="7947" max="8192" width="11.42578125" style="171"/>
    <col min="8193" max="8193" width="8.7109375" style="171" customWidth="1"/>
    <col min="8194" max="8194" width="45.7109375" style="171" customWidth="1"/>
    <col min="8195" max="8195" width="15.7109375" style="171" customWidth="1"/>
    <col min="8196" max="8197" width="17.7109375" style="171" customWidth="1"/>
    <col min="8198" max="8198" width="15.28515625" style="171" customWidth="1"/>
    <col min="8199" max="8199" width="35.7109375" style="171" customWidth="1"/>
    <col min="8200" max="8200" width="17.7109375" style="171" customWidth="1"/>
    <col min="8201" max="8201" width="15.28515625" style="171" customWidth="1"/>
    <col min="8202" max="8202" width="30.7109375" style="171" customWidth="1"/>
    <col min="8203" max="8448" width="11.42578125" style="171"/>
    <col min="8449" max="8449" width="8.7109375" style="171" customWidth="1"/>
    <col min="8450" max="8450" width="45.7109375" style="171" customWidth="1"/>
    <col min="8451" max="8451" width="15.7109375" style="171" customWidth="1"/>
    <col min="8452" max="8453" width="17.7109375" style="171" customWidth="1"/>
    <col min="8454" max="8454" width="15.28515625" style="171" customWidth="1"/>
    <col min="8455" max="8455" width="35.7109375" style="171" customWidth="1"/>
    <col min="8456" max="8456" width="17.7109375" style="171" customWidth="1"/>
    <col min="8457" max="8457" width="15.28515625" style="171" customWidth="1"/>
    <col min="8458" max="8458" width="30.7109375" style="171" customWidth="1"/>
    <col min="8459" max="8704" width="11.42578125" style="171"/>
    <col min="8705" max="8705" width="8.7109375" style="171" customWidth="1"/>
    <col min="8706" max="8706" width="45.7109375" style="171" customWidth="1"/>
    <col min="8707" max="8707" width="15.7109375" style="171" customWidth="1"/>
    <col min="8708" max="8709" width="17.7109375" style="171" customWidth="1"/>
    <col min="8710" max="8710" width="15.28515625" style="171" customWidth="1"/>
    <col min="8711" max="8711" width="35.7109375" style="171" customWidth="1"/>
    <col min="8712" max="8712" width="17.7109375" style="171" customWidth="1"/>
    <col min="8713" max="8713" width="15.28515625" style="171" customWidth="1"/>
    <col min="8714" max="8714" width="30.7109375" style="171" customWidth="1"/>
    <col min="8715" max="8960" width="11.42578125" style="171"/>
    <col min="8961" max="8961" width="8.7109375" style="171" customWidth="1"/>
    <col min="8962" max="8962" width="45.7109375" style="171" customWidth="1"/>
    <col min="8963" max="8963" width="15.7109375" style="171" customWidth="1"/>
    <col min="8964" max="8965" width="17.7109375" style="171" customWidth="1"/>
    <col min="8966" max="8966" width="15.28515625" style="171" customWidth="1"/>
    <col min="8967" max="8967" width="35.7109375" style="171" customWidth="1"/>
    <col min="8968" max="8968" width="17.7109375" style="171" customWidth="1"/>
    <col min="8969" max="8969" width="15.28515625" style="171" customWidth="1"/>
    <col min="8970" max="8970" width="30.7109375" style="171" customWidth="1"/>
    <col min="8971" max="9216" width="11.42578125" style="171"/>
    <col min="9217" max="9217" width="8.7109375" style="171" customWidth="1"/>
    <col min="9218" max="9218" width="45.7109375" style="171" customWidth="1"/>
    <col min="9219" max="9219" width="15.7109375" style="171" customWidth="1"/>
    <col min="9220" max="9221" width="17.7109375" style="171" customWidth="1"/>
    <col min="9222" max="9222" width="15.28515625" style="171" customWidth="1"/>
    <col min="9223" max="9223" width="35.7109375" style="171" customWidth="1"/>
    <col min="9224" max="9224" width="17.7109375" style="171" customWidth="1"/>
    <col min="9225" max="9225" width="15.28515625" style="171" customWidth="1"/>
    <col min="9226" max="9226" width="30.7109375" style="171" customWidth="1"/>
    <col min="9227" max="9472" width="11.42578125" style="171"/>
    <col min="9473" max="9473" width="8.7109375" style="171" customWidth="1"/>
    <col min="9474" max="9474" width="45.7109375" style="171" customWidth="1"/>
    <col min="9475" max="9475" width="15.7109375" style="171" customWidth="1"/>
    <col min="9476" max="9477" width="17.7109375" style="171" customWidth="1"/>
    <col min="9478" max="9478" width="15.28515625" style="171" customWidth="1"/>
    <col min="9479" max="9479" width="35.7109375" style="171" customWidth="1"/>
    <col min="9480" max="9480" width="17.7109375" style="171" customWidth="1"/>
    <col min="9481" max="9481" width="15.28515625" style="171" customWidth="1"/>
    <col min="9482" max="9482" width="30.7109375" style="171" customWidth="1"/>
    <col min="9483" max="9728" width="11.42578125" style="171"/>
    <col min="9729" max="9729" width="8.7109375" style="171" customWidth="1"/>
    <col min="9730" max="9730" width="45.7109375" style="171" customWidth="1"/>
    <col min="9731" max="9731" width="15.7109375" style="171" customWidth="1"/>
    <col min="9732" max="9733" width="17.7109375" style="171" customWidth="1"/>
    <col min="9734" max="9734" width="15.28515625" style="171" customWidth="1"/>
    <col min="9735" max="9735" width="35.7109375" style="171" customWidth="1"/>
    <col min="9736" max="9736" width="17.7109375" style="171" customWidth="1"/>
    <col min="9737" max="9737" width="15.28515625" style="171" customWidth="1"/>
    <col min="9738" max="9738" width="30.7109375" style="171" customWidth="1"/>
    <col min="9739" max="9984" width="11.42578125" style="171"/>
    <col min="9985" max="9985" width="8.7109375" style="171" customWidth="1"/>
    <col min="9986" max="9986" width="45.7109375" style="171" customWidth="1"/>
    <col min="9987" max="9987" width="15.7109375" style="171" customWidth="1"/>
    <col min="9988" max="9989" width="17.7109375" style="171" customWidth="1"/>
    <col min="9990" max="9990" width="15.28515625" style="171" customWidth="1"/>
    <col min="9991" max="9991" width="35.7109375" style="171" customWidth="1"/>
    <col min="9992" max="9992" width="17.7109375" style="171" customWidth="1"/>
    <col min="9993" max="9993" width="15.28515625" style="171" customWidth="1"/>
    <col min="9994" max="9994" width="30.7109375" style="171" customWidth="1"/>
    <col min="9995" max="10240" width="11.42578125" style="171"/>
    <col min="10241" max="10241" width="8.7109375" style="171" customWidth="1"/>
    <col min="10242" max="10242" width="45.7109375" style="171" customWidth="1"/>
    <col min="10243" max="10243" width="15.7109375" style="171" customWidth="1"/>
    <col min="10244" max="10245" width="17.7109375" style="171" customWidth="1"/>
    <col min="10246" max="10246" width="15.28515625" style="171" customWidth="1"/>
    <col min="10247" max="10247" width="35.7109375" style="171" customWidth="1"/>
    <col min="10248" max="10248" width="17.7109375" style="171" customWidth="1"/>
    <col min="10249" max="10249" width="15.28515625" style="171" customWidth="1"/>
    <col min="10250" max="10250" width="30.7109375" style="171" customWidth="1"/>
    <col min="10251" max="10496" width="11.42578125" style="171"/>
    <col min="10497" max="10497" width="8.7109375" style="171" customWidth="1"/>
    <col min="10498" max="10498" width="45.7109375" style="171" customWidth="1"/>
    <col min="10499" max="10499" width="15.7109375" style="171" customWidth="1"/>
    <col min="10500" max="10501" width="17.7109375" style="171" customWidth="1"/>
    <col min="10502" max="10502" width="15.28515625" style="171" customWidth="1"/>
    <col min="10503" max="10503" width="35.7109375" style="171" customWidth="1"/>
    <col min="10504" max="10504" width="17.7109375" style="171" customWidth="1"/>
    <col min="10505" max="10505" width="15.28515625" style="171" customWidth="1"/>
    <col min="10506" max="10506" width="30.7109375" style="171" customWidth="1"/>
    <col min="10507" max="10752" width="11.42578125" style="171"/>
    <col min="10753" max="10753" width="8.7109375" style="171" customWidth="1"/>
    <col min="10754" max="10754" width="45.7109375" style="171" customWidth="1"/>
    <col min="10755" max="10755" width="15.7109375" style="171" customWidth="1"/>
    <col min="10756" max="10757" width="17.7109375" style="171" customWidth="1"/>
    <col min="10758" max="10758" width="15.28515625" style="171" customWidth="1"/>
    <col min="10759" max="10759" width="35.7109375" style="171" customWidth="1"/>
    <col min="10760" max="10760" width="17.7109375" style="171" customWidth="1"/>
    <col min="10761" max="10761" width="15.28515625" style="171" customWidth="1"/>
    <col min="10762" max="10762" width="30.7109375" style="171" customWidth="1"/>
    <col min="10763" max="11008" width="11.42578125" style="171"/>
    <col min="11009" max="11009" width="8.7109375" style="171" customWidth="1"/>
    <col min="11010" max="11010" width="45.7109375" style="171" customWidth="1"/>
    <col min="11011" max="11011" width="15.7109375" style="171" customWidth="1"/>
    <col min="11012" max="11013" width="17.7109375" style="171" customWidth="1"/>
    <col min="11014" max="11014" width="15.28515625" style="171" customWidth="1"/>
    <col min="11015" max="11015" width="35.7109375" style="171" customWidth="1"/>
    <col min="11016" max="11016" width="17.7109375" style="171" customWidth="1"/>
    <col min="11017" max="11017" width="15.28515625" style="171" customWidth="1"/>
    <col min="11018" max="11018" width="30.7109375" style="171" customWidth="1"/>
    <col min="11019" max="11264" width="11.42578125" style="171"/>
    <col min="11265" max="11265" width="8.7109375" style="171" customWidth="1"/>
    <col min="11266" max="11266" width="45.7109375" style="171" customWidth="1"/>
    <col min="11267" max="11267" width="15.7109375" style="171" customWidth="1"/>
    <col min="11268" max="11269" width="17.7109375" style="171" customWidth="1"/>
    <col min="11270" max="11270" width="15.28515625" style="171" customWidth="1"/>
    <col min="11271" max="11271" width="35.7109375" style="171" customWidth="1"/>
    <col min="11272" max="11272" width="17.7109375" style="171" customWidth="1"/>
    <col min="11273" max="11273" width="15.28515625" style="171" customWidth="1"/>
    <col min="11274" max="11274" width="30.7109375" style="171" customWidth="1"/>
    <col min="11275" max="11520" width="11.42578125" style="171"/>
    <col min="11521" max="11521" width="8.7109375" style="171" customWidth="1"/>
    <col min="11522" max="11522" width="45.7109375" style="171" customWidth="1"/>
    <col min="11523" max="11523" width="15.7109375" style="171" customWidth="1"/>
    <col min="11524" max="11525" width="17.7109375" style="171" customWidth="1"/>
    <col min="11526" max="11526" width="15.28515625" style="171" customWidth="1"/>
    <col min="11527" max="11527" width="35.7109375" style="171" customWidth="1"/>
    <col min="11528" max="11528" width="17.7109375" style="171" customWidth="1"/>
    <col min="11529" max="11529" width="15.28515625" style="171" customWidth="1"/>
    <col min="11530" max="11530" width="30.7109375" style="171" customWidth="1"/>
    <col min="11531" max="11776" width="11.42578125" style="171"/>
    <col min="11777" max="11777" width="8.7109375" style="171" customWidth="1"/>
    <col min="11778" max="11778" width="45.7109375" style="171" customWidth="1"/>
    <col min="11779" max="11779" width="15.7109375" style="171" customWidth="1"/>
    <col min="11780" max="11781" width="17.7109375" style="171" customWidth="1"/>
    <col min="11782" max="11782" width="15.28515625" style="171" customWidth="1"/>
    <col min="11783" max="11783" width="35.7109375" style="171" customWidth="1"/>
    <col min="11784" max="11784" width="17.7109375" style="171" customWidth="1"/>
    <col min="11785" max="11785" width="15.28515625" style="171" customWidth="1"/>
    <col min="11786" max="11786" width="30.7109375" style="171" customWidth="1"/>
    <col min="11787" max="12032" width="11.42578125" style="171"/>
    <col min="12033" max="12033" width="8.7109375" style="171" customWidth="1"/>
    <col min="12034" max="12034" width="45.7109375" style="171" customWidth="1"/>
    <col min="12035" max="12035" width="15.7109375" style="171" customWidth="1"/>
    <col min="12036" max="12037" width="17.7109375" style="171" customWidth="1"/>
    <col min="12038" max="12038" width="15.28515625" style="171" customWidth="1"/>
    <col min="12039" max="12039" width="35.7109375" style="171" customWidth="1"/>
    <col min="12040" max="12040" width="17.7109375" style="171" customWidth="1"/>
    <col min="12041" max="12041" width="15.28515625" style="171" customWidth="1"/>
    <col min="12042" max="12042" width="30.7109375" style="171" customWidth="1"/>
    <col min="12043" max="12288" width="11.42578125" style="171"/>
    <col min="12289" max="12289" width="8.7109375" style="171" customWidth="1"/>
    <col min="12290" max="12290" width="45.7109375" style="171" customWidth="1"/>
    <col min="12291" max="12291" width="15.7109375" style="171" customWidth="1"/>
    <col min="12292" max="12293" width="17.7109375" style="171" customWidth="1"/>
    <col min="12294" max="12294" width="15.28515625" style="171" customWidth="1"/>
    <col min="12295" max="12295" width="35.7109375" style="171" customWidth="1"/>
    <col min="12296" max="12296" width="17.7109375" style="171" customWidth="1"/>
    <col min="12297" max="12297" width="15.28515625" style="171" customWidth="1"/>
    <col min="12298" max="12298" width="30.7109375" style="171" customWidth="1"/>
    <col min="12299" max="12544" width="11.42578125" style="171"/>
    <col min="12545" max="12545" width="8.7109375" style="171" customWidth="1"/>
    <col min="12546" max="12546" width="45.7109375" style="171" customWidth="1"/>
    <col min="12547" max="12547" width="15.7109375" style="171" customWidth="1"/>
    <col min="12548" max="12549" width="17.7109375" style="171" customWidth="1"/>
    <col min="12550" max="12550" width="15.28515625" style="171" customWidth="1"/>
    <col min="12551" max="12551" width="35.7109375" style="171" customWidth="1"/>
    <col min="12552" max="12552" width="17.7109375" style="171" customWidth="1"/>
    <col min="12553" max="12553" width="15.28515625" style="171" customWidth="1"/>
    <col min="12554" max="12554" width="30.7109375" style="171" customWidth="1"/>
    <col min="12555" max="12800" width="11.42578125" style="171"/>
    <col min="12801" max="12801" width="8.7109375" style="171" customWidth="1"/>
    <col min="12802" max="12802" width="45.7109375" style="171" customWidth="1"/>
    <col min="12803" max="12803" width="15.7109375" style="171" customWidth="1"/>
    <col min="12804" max="12805" width="17.7109375" style="171" customWidth="1"/>
    <col min="12806" max="12806" width="15.28515625" style="171" customWidth="1"/>
    <col min="12807" max="12807" width="35.7109375" style="171" customWidth="1"/>
    <col min="12808" max="12808" width="17.7109375" style="171" customWidth="1"/>
    <col min="12809" max="12809" width="15.28515625" style="171" customWidth="1"/>
    <col min="12810" max="12810" width="30.7109375" style="171" customWidth="1"/>
    <col min="12811" max="13056" width="11.42578125" style="171"/>
    <col min="13057" max="13057" width="8.7109375" style="171" customWidth="1"/>
    <col min="13058" max="13058" width="45.7109375" style="171" customWidth="1"/>
    <col min="13059" max="13059" width="15.7109375" style="171" customWidth="1"/>
    <col min="13060" max="13061" width="17.7109375" style="171" customWidth="1"/>
    <col min="13062" max="13062" width="15.28515625" style="171" customWidth="1"/>
    <col min="13063" max="13063" width="35.7109375" style="171" customWidth="1"/>
    <col min="13064" max="13064" width="17.7109375" style="171" customWidth="1"/>
    <col min="13065" max="13065" width="15.28515625" style="171" customWidth="1"/>
    <col min="13066" max="13066" width="30.7109375" style="171" customWidth="1"/>
    <col min="13067" max="13312" width="11.42578125" style="171"/>
    <col min="13313" max="13313" width="8.7109375" style="171" customWidth="1"/>
    <col min="13314" max="13314" width="45.7109375" style="171" customWidth="1"/>
    <col min="13315" max="13315" width="15.7109375" style="171" customWidth="1"/>
    <col min="13316" max="13317" width="17.7109375" style="171" customWidth="1"/>
    <col min="13318" max="13318" width="15.28515625" style="171" customWidth="1"/>
    <col min="13319" max="13319" width="35.7109375" style="171" customWidth="1"/>
    <col min="13320" max="13320" width="17.7109375" style="171" customWidth="1"/>
    <col min="13321" max="13321" width="15.28515625" style="171" customWidth="1"/>
    <col min="13322" max="13322" width="30.7109375" style="171" customWidth="1"/>
    <col min="13323" max="13568" width="11.42578125" style="171"/>
    <col min="13569" max="13569" width="8.7109375" style="171" customWidth="1"/>
    <col min="13570" max="13570" width="45.7109375" style="171" customWidth="1"/>
    <col min="13571" max="13571" width="15.7109375" style="171" customWidth="1"/>
    <col min="13572" max="13573" width="17.7109375" style="171" customWidth="1"/>
    <col min="13574" max="13574" width="15.28515625" style="171" customWidth="1"/>
    <col min="13575" max="13575" width="35.7109375" style="171" customWidth="1"/>
    <col min="13576" max="13576" width="17.7109375" style="171" customWidth="1"/>
    <col min="13577" max="13577" width="15.28515625" style="171" customWidth="1"/>
    <col min="13578" max="13578" width="30.7109375" style="171" customWidth="1"/>
    <col min="13579" max="13824" width="11.42578125" style="171"/>
    <col min="13825" max="13825" width="8.7109375" style="171" customWidth="1"/>
    <col min="13826" max="13826" width="45.7109375" style="171" customWidth="1"/>
    <col min="13827" max="13827" width="15.7109375" style="171" customWidth="1"/>
    <col min="13828" max="13829" width="17.7109375" style="171" customWidth="1"/>
    <col min="13830" max="13830" width="15.28515625" style="171" customWidth="1"/>
    <col min="13831" max="13831" width="35.7109375" style="171" customWidth="1"/>
    <col min="13832" max="13832" width="17.7109375" style="171" customWidth="1"/>
    <col min="13833" max="13833" width="15.28515625" style="171" customWidth="1"/>
    <col min="13834" max="13834" width="30.7109375" style="171" customWidth="1"/>
    <col min="13835" max="14080" width="11.42578125" style="171"/>
    <col min="14081" max="14081" width="8.7109375" style="171" customWidth="1"/>
    <col min="14082" max="14082" width="45.7109375" style="171" customWidth="1"/>
    <col min="14083" max="14083" width="15.7109375" style="171" customWidth="1"/>
    <col min="14084" max="14085" width="17.7109375" style="171" customWidth="1"/>
    <col min="14086" max="14086" width="15.28515625" style="171" customWidth="1"/>
    <col min="14087" max="14087" width="35.7109375" style="171" customWidth="1"/>
    <col min="14088" max="14088" width="17.7109375" style="171" customWidth="1"/>
    <col min="14089" max="14089" width="15.28515625" style="171" customWidth="1"/>
    <col min="14090" max="14090" width="30.7109375" style="171" customWidth="1"/>
    <col min="14091" max="14336" width="11.42578125" style="171"/>
    <col min="14337" max="14337" width="8.7109375" style="171" customWidth="1"/>
    <col min="14338" max="14338" width="45.7109375" style="171" customWidth="1"/>
    <col min="14339" max="14339" width="15.7109375" style="171" customWidth="1"/>
    <col min="14340" max="14341" width="17.7109375" style="171" customWidth="1"/>
    <col min="14342" max="14342" width="15.28515625" style="171" customWidth="1"/>
    <col min="14343" max="14343" width="35.7109375" style="171" customWidth="1"/>
    <col min="14344" max="14344" width="17.7109375" style="171" customWidth="1"/>
    <col min="14345" max="14345" width="15.28515625" style="171" customWidth="1"/>
    <col min="14346" max="14346" width="30.7109375" style="171" customWidth="1"/>
    <col min="14347" max="14592" width="11.42578125" style="171"/>
    <col min="14593" max="14593" width="8.7109375" style="171" customWidth="1"/>
    <col min="14594" max="14594" width="45.7109375" style="171" customWidth="1"/>
    <col min="14595" max="14595" width="15.7109375" style="171" customWidth="1"/>
    <col min="14596" max="14597" width="17.7109375" style="171" customWidth="1"/>
    <col min="14598" max="14598" width="15.28515625" style="171" customWidth="1"/>
    <col min="14599" max="14599" width="35.7109375" style="171" customWidth="1"/>
    <col min="14600" max="14600" width="17.7109375" style="171" customWidth="1"/>
    <col min="14601" max="14601" width="15.28515625" style="171" customWidth="1"/>
    <col min="14602" max="14602" width="30.7109375" style="171" customWidth="1"/>
    <col min="14603" max="14848" width="11.42578125" style="171"/>
    <col min="14849" max="14849" width="8.7109375" style="171" customWidth="1"/>
    <col min="14850" max="14850" width="45.7109375" style="171" customWidth="1"/>
    <col min="14851" max="14851" width="15.7109375" style="171" customWidth="1"/>
    <col min="14852" max="14853" width="17.7109375" style="171" customWidth="1"/>
    <col min="14854" max="14854" width="15.28515625" style="171" customWidth="1"/>
    <col min="14855" max="14855" width="35.7109375" style="171" customWidth="1"/>
    <col min="14856" max="14856" width="17.7109375" style="171" customWidth="1"/>
    <col min="14857" max="14857" width="15.28515625" style="171" customWidth="1"/>
    <col min="14858" max="14858" width="30.7109375" style="171" customWidth="1"/>
    <col min="14859" max="15104" width="11.42578125" style="171"/>
    <col min="15105" max="15105" width="8.7109375" style="171" customWidth="1"/>
    <col min="15106" max="15106" width="45.7109375" style="171" customWidth="1"/>
    <col min="15107" max="15107" width="15.7109375" style="171" customWidth="1"/>
    <col min="15108" max="15109" width="17.7109375" style="171" customWidth="1"/>
    <col min="15110" max="15110" width="15.28515625" style="171" customWidth="1"/>
    <col min="15111" max="15111" width="35.7109375" style="171" customWidth="1"/>
    <col min="15112" max="15112" width="17.7109375" style="171" customWidth="1"/>
    <col min="15113" max="15113" width="15.28515625" style="171" customWidth="1"/>
    <col min="15114" max="15114" width="30.7109375" style="171" customWidth="1"/>
    <col min="15115" max="15360" width="11.42578125" style="171"/>
    <col min="15361" max="15361" width="8.7109375" style="171" customWidth="1"/>
    <col min="15362" max="15362" width="45.7109375" style="171" customWidth="1"/>
    <col min="15363" max="15363" width="15.7109375" style="171" customWidth="1"/>
    <col min="15364" max="15365" width="17.7109375" style="171" customWidth="1"/>
    <col min="15366" max="15366" width="15.28515625" style="171" customWidth="1"/>
    <col min="15367" max="15367" width="35.7109375" style="171" customWidth="1"/>
    <col min="15368" max="15368" width="17.7109375" style="171" customWidth="1"/>
    <col min="15369" max="15369" width="15.28515625" style="171" customWidth="1"/>
    <col min="15370" max="15370" width="30.7109375" style="171" customWidth="1"/>
    <col min="15371" max="15616" width="11.42578125" style="171"/>
    <col min="15617" max="15617" width="8.7109375" style="171" customWidth="1"/>
    <col min="15618" max="15618" width="45.7109375" style="171" customWidth="1"/>
    <col min="15619" max="15619" width="15.7109375" style="171" customWidth="1"/>
    <col min="15620" max="15621" width="17.7109375" style="171" customWidth="1"/>
    <col min="15622" max="15622" width="15.28515625" style="171" customWidth="1"/>
    <col min="15623" max="15623" width="35.7109375" style="171" customWidth="1"/>
    <col min="15624" max="15624" width="17.7109375" style="171" customWidth="1"/>
    <col min="15625" max="15625" width="15.28515625" style="171" customWidth="1"/>
    <col min="15626" max="15626" width="30.7109375" style="171" customWidth="1"/>
    <col min="15627" max="15872" width="11.42578125" style="171"/>
    <col min="15873" max="15873" width="8.7109375" style="171" customWidth="1"/>
    <col min="15874" max="15874" width="45.7109375" style="171" customWidth="1"/>
    <col min="15875" max="15875" width="15.7109375" style="171" customWidth="1"/>
    <col min="15876" max="15877" width="17.7109375" style="171" customWidth="1"/>
    <col min="15878" max="15878" width="15.28515625" style="171" customWidth="1"/>
    <col min="15879" max="15879" width="35.7109375" style="171" customWidth="1"/>
    <col min="15880" max="15880" width="17.7109375" style="171" customWidth="1"/>
    <col min="15881" max="15881" width="15.28515625" style="171" customWidth="1"/>
    <col min="15882" max="15882" width="30.7109375" style="171" customWidth="1"/>
    <col min="15883" max="16128" width="11.42578125" style="171"/>
    <col min="16129" max="16129" width="8.7109375" style="171" customWidth="1"/>
    <col min="16130" max="16130" width="45.7109375" style="171" customWidth="1"/>
    <col min="16131" max="16131" width="15.7109375" style="171" customWidth="1"/>
    <col min="16132" max="16133" width="17.7109375" style="171" customWidth="1"/>
    <col min="16134" max="16134" width="15.28515625" style="171" customWidth="1"/>
    <col min="16135" max="16135" width="35.7109375" style="171" customWidth="1"/>
    <col min="16136" max="16136" width="17.7109375" style="171" customWidth="1"/>
    <col min="16137" max="16137" width="15.28515625" style="171" customWidth="1"/>
    <col min="16138" max="16138" width="30.7109375" style="171" customWidth="1"/>
    <col min="16139" max="16384" width="11.42578125" style="171"/>
  </cols>
  <sheetData>
    <row r="1" spans="1:12" x14ac:dyDescent="0.25">
      <c r="J1" s="170" t="s">
        <v>2052</v>
      </c>
    </row>
    <row r="2" spans="1:12" s="172" customFormat="1" ht="18.75" customHeight="1" x14ac:dyDescent="0.25">
      <c r="A2" s="2004" t="s">
        <v>315</v>
      </c>
      <c r="B2" s="2004"/>
      <c r="C2" s="2004"/>
      <c r="D2" s="2004"/>
      <c r="E2" s="2004"/>
      <c r="F2" s="2004"/>
      <c r="G2" s="2004"/>
      <c r="H2" s="2004"/>
      <c r="I2" s="2004"/>
      <c r="J2" s="2004"/>
    </row>
    <row r="3" spans="1:12" s="172" customFormat="1" ht="18.75" customHeight="1" x14ac:dyDescent="0.25">
      <c r="A3" s="2005" t="s">
        <v>2612</v>
      </c>
      <c r="B3" s="2005"/>
      <c r="C3" s="2005"/>
      <c r="D3" s="2005"/>
      <c r="E3" s="2005"/>
      <c r="F3" s="2005"/>
      <c r="G3" s="2005"/>
      <c r="H3" s="2005"/>
      <c r="I3" s="2005"/>
      <c r="J3" s="2005"/>
    </row>
    <row r="4" spans="1:12" s="172" customFormat="1" ht="18.75" customHeight="1" x14ac:dyDescent="0.25">
      <c r="A4" s="2005" t="s">
        <v>1901</v>
      </c>
      <c r="B4" s="2005"/>
      <c r="C4" s="2005"/>
      <c r="D4" s="2005"/>
      <c r="E4" s="2005"/>
      <c r="F4" s="2005"/>
      <c r="G4" s="2005"/>
      <c r="H4" s="2005"/>
      <c r="I4" s="2005"/>
      <c r="J4" s="2005"/>
    </row>
    <row r="5" spans="1:12" s="173" customFormat="1" ht="18.75" customHeight="1" x14ac:dyDescent="0.25">
      <c r="A5" s="2006" t="s">
        <v>1798</v>
      </c>
      <c r="B5" s="2006"/>
      <c r="C5" s="2006"/>
      <c r="D5" s="2006"/>
      <c r="E5" s="2006"/>
      <c r="F5" s="2006"/>
      <c r="G5" s="2006"/>
      <c r="H5" s="2006"/>
      <c r="I5" s="2006"/>
      <c r="J5" s="2006"/>
    </row>
    <row r="6" spans="1:12" s="175" customFormat="1" ht="15" customHeight="1" x14ac:dyDescent="0.25">
      <c r="A6" s="174"/>
      <c r="B6" s="174"/>
      <c r="C6" s="174"/>
      <c r="D6" s="174"/>
      <c r="E6" s="174"/>
      <c r="F6" s="174"/>
      <c r="G6" s="174"/>
      <c r="H6" s="174"/>
      <c r="I6" s="174"/>
      <c r="J6" s="174"/>
    </row>
    <row r="7" spans="1:12" s="180" customFormat="1" ht="109.5" customHeight="1" x14ac:dyDescent="0.25">
      <c r="A7" s="176" t="s">
        <v>6</v>
      </c>
      <c r="B7" s="177" t="s">
        <v>194</v>
      </c>
      <c r="C7" s="177" t="s">
        <v>195</v>
      </c>
      <c r="D7" s="178" t="s">
        <v>196</v>
      </c>
      <c r="E7" s="179" t="s">
        <v>197</v>
      </c>
      <c r="F7" s="179" t="s">
        <v>198</v>
      </c>
      <c r="G7" s="177" t="s">
        <v>199</v>
      </c>
      <c r="H7" s="177" t="s">
        <v>200</v>
      </c>
      <c r="I7" s="177" t="s">
        <v>201</v>
      </c>
      <c r="J7" s="177" t="s">
        <v>202</v>
      </c>
    </row>
    <row r="8" spans="1:12" s="182" customFormat="1" x14ac:dyDescent="0.25">
      <c r="A8" s="176">
        <v>1</v>
      </c>
      <c r="B8" s="181">
        <v>2</v>
      </c>
      <c r="C8" s="181">
        <v>3</v>
      </c>
      <c r="D8" s="181">
        <v>4</v>
      </c>
      <c r="E8" s="181">
        <v>5</v>
      </c>
      <c r="F8" s="181">
        <v>6</v>
      </c>
      <c r="G8" s="181">
        <v>7</v>
      </c>
      <c r="H8" s="181">
        <v>8</v>
      </c>
      <c r="I8" s="181">
        <v>9</v>
      </c>
      <c r="J8" s="177">
        <v>10</v>
      </c>
    </row>
    <row r="9" spans="1:12" s="149" customFormat="1" ht="24.75" customHeight="1" x14ac:dyDescent="0.25">
      <c r="A9" s="2007" t="s">
        <v>316</v>
      </c>
      <c r="B9" s="2007"/>
      <c r="C9" s="2007"/>
      <c r="D9" s="2007"/>
      <c r="E9" s="2007"/>
      <c r="F9" s="2007"/>
      <c r="G9" s="2007"/>
      <c r="H9" s="2007"/>
      <c r="I9" s="2007"/>
      <c r="J9" s="2007"/>
    </row>
    <row r="10" spans="1:12" s="149" customFormat="1" ht="129" customHeight="1" x14ac:dyDescent="0.25">
      <c r="A10" s="1563" t="s">
        <v>16</v>
      </c>
      <c r="B10" s="154" t="s">
        <v>317</v>
      </c>
      <c r="C10" s="154" t="s">
        <v>214</v>
      </c>
      <c r="D10" s="1561">
        <f>D11+D12</f>
        <v>0</v>
      </c>
      <c r="E10" s="1561">
        <f>E11+E12</f>
        <v>0</v>
      </c>
      <c r="F10" s="1561">
        <v>0</v>
      </c>
      <c r="G10" s="1561"/>
      <c r="H10" s="1561">
        <f>H11+H12</f>
        <v>0</v>
      </c>
      <c r="I10" s="1561">
        <v>0</v>
      </c>
      <c r="J10" s="183"/>
    </row>
    <row r="11" spans="1:12" s="149" customFormat="1" ht="181.5" customHeight="1" x14ac:dyDescent="0.25">
      <c r="A11" s="1567" t="s">
        <v>206</v>
      </c>
      <c r="B11" s="184" t="s">
        <v>318</v>
      </c>
      <c r="C11" s="184" t="s">
        <v>214</v>
      </c>
      <c r="D11" s="1562">
        <v>0</v>
      </c>
      <c r="E11" s="1562">
        <v>0</v>
      </c>
      <c r="F11" s="1562">
        <v>0</v>
      </c>
      <c r="G11" s="1091" t="s">
        <v>319</v>
      </c>
      <c r="H11" s="1562">
        <v>0</v>
      </c>
      <c r="I11" s="1562">
        <v>0</v>
      </c>
      <c r="J11" s="1092"/>
      <c r="L11" s="185"/>
    </row>
    <row r="12" spans="1:12" s="149" customFormat="1" ht="363" customHeight="1" x14ac:dyDescent="0.25">
      <c r="A12" s="1567" t="s">
        <v>209</v>
      </c>
      <c r="B12" s="184" t="s">
        <v>1897</v>
      </c>
      <c r="C12" s="184" t="s">
        <v>214</v>
      </c>
      <c r="D12" s="1562">
        <v>0</v>
      </c>
      <c r="E12" s="1562">
        <v>0</v>
      </c>
      <c r="F12" s="1562">
        <v>0</v>
      </c>
      <c r="G12" s="1091" t="s">
        <v>1898</v>
      </c>
      <c r="H12" s="1562">
        <v>0</v>
      </c>
      <c r="I12" s="1562">
        <v>0</v>
      </c>
      <c r="J12" s="1092"/>
    </row>
    <row r="13" spans="1:12" s="149" customFormat="1" ht="94.5" customHeight="1" x14ac:dyDescent="0.25">
      <c r="A13" s="1631"/>
      <c r="B13" s="186" t="s">
        <v>234</v>
      </c>
      <c r="C13" s="154" t="s">
        <v>214</v>
      </c>
      <c r="D13" s="187">
        <f>D10</f>
        <v>0</v>
      </c>
      <c r="E13" s="187">
        <f>E10</f>
        <v>0</v>
      </c>
      <c r="F13" s="1561">
        <v>0</v>
      </c>
      <c r="G13" s="187"/>
      <c r="H13" s="187">
        <f>H10</f>
        <v>0</v>
      </c>
      <c r="I13" s="187">
        <f>I10</f>
        <v>0</v>
      </c>
      <c r="J13" s="187"/>
    </row>
    <row r="14" spans="1:12" s="149" customFormat="1" ht="27.75" customHeight="1" x14ac:dyDescent="0.25">
      <c r="A14" s="2007" t="s">
        <v>320</v>
      </c>
      <c r="B14" s="2007" t="s">
        <v>321</v>
      </c>
      <c r="C14" s="2007" t="s">
        <v>214</v>
      </c>
      <c r="D14" s="2007">
        <v>225</v>
      </c>
      <c r="E14" s="2007">
        <v>225</v>
      </c>
      <c r="F14" s="2007">
        <f>E14/D14*100</f>
        <v>100</v>
      </c>
      <c r="G14" s="2007" t="s">
        <v>322</v>
      </c>
      <c r="H14" s="2007">
        <v>225</v>
      </c>
      <c r="I14" s="2007">
        <f>H14*100/D14</f>
        <v>100</v>
      </c>
      <c r="J14" s="2007"/>
    </row>
    <row r="15" spans="1:12" s="149" customFormat="1" ht="167.25" customHeight="1" x14ac:dyDescent="0.25">
      <c r="A15" s="1561" t="s">
        <v>16</v>
      </c>
      <c r="B15" s="1564" t="s">
        <v>323</v>
      </c>
      <c r="C15" s="1564" t="s">
        <v>214</v>
      </c>
      <c r="D15" s="188">
        <f>D16</f>
        <v>3072.1</v>
      </c>
      <c r="E15" s="188">
        <f>E16</f>
        <v>3072.1</v>
      </c>
      <c r="F15" s="1561">
        <f>E15*100/D15</f>
        <v>100</v>
      </c>
      <c r="G15" s="1561"/>
      <c r="H15" s="188">
        <f>H16</f>
        <v>3072.1</v>
      </c>
      <c r="I15" s="1561">
        <f>H15*100/D15</f>
        <v>100</v>
      </c>
      <c r="J15" s="189"/>
    </row>
    <row r="16" spans="1:12" s="149" customFormat="1" ht="90.75" customHeight="1" x14ac:dyDescent="0.25">
      <c r="A16" s="1565" t="s">
        <v>206</v>
      </c>
      <c r="B16" s="1566" t="s">
        <v>324</v>
      </c>
      <c r="C16" s="1566" t="s">
        <v>214</v>
      </c>
      <c r="D16" s="190">
        <v>3072.1</v>
      </c>
      <c r="E16" s="190">
        <v>3072.1</v>
      </c>
      <c r="F16" s="1562">
        <f>E16/D16*100</f>
        <v>100</v>
      </c>
      <c r="G16" s="191" t="s">
        <v>325</v>
      </c>
      <c r="H16" s="190">
        <v>3072.1</v>
      </c>
      <c r="I16" s="1562">
        <f>H16*100/D16</f>
        <v>100</v>
      </c>
      <c r="J16" s="191"/>
    </row>
    <row r="17" spans="1:10" s="149" customFormat="1" ht="91.5" customHeight="1" x14ac:dyDescent="0.25">
      <c r="A17" s="1631"/>
      <c r="B17" s="192" t="s">
        <v>271</v>
      </c>
      <c r="C17" s="1564" t="s">
        <v>214</v>
      </c>
      <c r="D17" s="193">
        <f>D15</f>
        <v>3072.1</v>
      </c>
      <c r="E17" s="193">
        <f>E15</f>
        <v>3072.1</v>
      </c>
      <c r="F17" s="187">
        <f>F15</f>
        <v>100</v>
      </c>
      <c r="G17" s="187"/>
      <c r="H17" s="193">
        <f>H15</f>
        <v>3072.1</v>
      </c>
      <c r="I17" s="187">
        <f>I15</f>
        <v>100</v>
      </c>
      <c r="J17" s="194"/>
    </row>
    <row r="18" spans="1:10" s="149" customFormat="1" ht="25.5" customHeight="1" x14ac:dyDescent="0.25">
      <c r="A18" s="2008" t="s">
        <v>326</v>
      </c>
      <c r="B18" s="2008"/>
      <c r="C18" s="2008"/>
      <c r="D18" s="2008"/>
      <c r="E18" s="2008"/>
      <c r="F18" s="2008"/>
      <c r="G18" s="2008"/>
      <c r="H18" s="2008"/>
      <c r="I18" s="2008"/>
      <c r="J18" s="2008"/>
    </row>
    <row r="19" spans="1:10" s="149" customFormat="1" ht="24.75" customHeight="1" x14ac:dyDescent="0.25">
      <c r="A19" s="2008" t="s">
        <v>16</v>
      </c>
      <c r="B19" s="2009" t="s">
        <v>327</v>
      </c>
      <c r="C19" s="1564" t="s">
        <v>235</v>
      </c>
      <c r="D19" s="188">
        <f>D20+D21</f>
        <v>5489.2</v>
      </c>
      <c r="E19" s="188">
        <f>E20+E21</f>
        <v>2588.3999999999996</v>
      </c>
      <c r="F19" s="1561">
        <f>E19*100/D19</f>
        <v>47.154412300517379</v>
      </c>
      <c r="G19" s="1561"/>
      <c r="H19" s="188">
        <f>H20+H21</f>
        <v>2588.3999999999996</v>
      </c>
      <c r="I19" s="1561">
        <f>H19*100/D19</f>
        <v>47.154412300517379</v>
      </c>
      <c r="J19" s="189"/>
    </row>
    <row r="20" spans="1:10" s="149" customFormat="1" ht="72.75" customHeight="1" x14ac:dyDescent="0.25">
      <c r="A20" s="2008" t="s">
        <v>328</v>
      </c>
      <c r="B20" s="2009"/>
      <c r="C20" s="1564" t="s">
        <v>205</v>
      </c>
      <c r="D20" s="188">
        <f>D23</f>
        <v>5376</v>
      </c>
      <c r="E20" s="188">
        <f>E23</f>
        <v>2475.1999999999998</v>
      </c>
      <c r="F20" s="1561">
        <f>E20*100/D20</f>
        <v>46.041666666666664</v>
      </c>
      <c r="G20" s="1564"/>
      <c r="H20" s="188">
        <f>H23</f>
        <v>2475.1999999999998</v>
      </c>
      <c r="I20" s="1561">
        <f>H20*100/D20</f>
        <v>46.041666666666664</v>
      </c>
      <c r="J20" s="1564"/>
    </row>
    <row r="21" spans="1:10" s="149" customFormat="1" ht="90" customHeight="1" x14ac:dyDescent="0.25">
      <c r="A21" s="2008" t="s">
        <v>36</v>
      </c>
      <c r="B21" s="2009"/>
      <c r="C21" s="1564" t="s">
        <v>214</v>
      </c>
      <c r="D21" s="1561">
        <f>D24</f>
        <v>113.2</v>
      </c>
      <c r="E21" s="188">
        <f>E24</f>
        <v>113.2</v>
      </c>
      <c r="F21" s="1561">
        <f>E21*100/D21</f>
        <v>100</v>
      </c>
      <c r="G21" s="1561"/>
      <c r="H21" s="188">
        <f>H24</f>
        <v>113.2</v>
      </c>
      <c r="I21" s="1561">
        <f>H21*100/D21</f>
        <v>100</v>
      </c>
      <c r="J21" s="1564"/>
    </row>
    <row r="22" spans="1:10" s="149" customFormat="1" ht="23.25" customHeight="1" x14ac:dyDescent="0.25">
      <c r="A22" s="2010" t="s">
        <v>206</v>
      </c>
      <c r="B22" s="2012" t="s">
        <v>329</v>
      </c>
      <c r="C22" s="1566" t="s">
        <v>235</v>
      </c>
      <c r="D22" s="190">
        <f>D23+D24</f>
        <v>5489.2</v>
      </c>
      <c r="E22" s="190">
        <f>E23+E24</f>
        <v>2588.3999999999996</v>
      </c>
      <c r="F22" s="1562">
        <f>E22*100/D22</f>
        <v>47.154412300517379</v>
      </c>
      <c r="G22" s="2012"/>
      <c r="H22" s="190">
        <f>H23+H24</f>
        <v>2588.3999999999996</v>
      </c>
      <c r="I22" s="1562">
        <f>H22*100/D22</f>
        <v>47.154412300517379</v>
      </c>
      <c r="J22" s="2003"/>
    </row>
    <row r="23" spans="1:10" s="149" customFormat="1" ht="76.5" customHeight="1" x14ac:dyDescent="0.25">
      <c r="A23" s="2011"/>
      <c r="B23" s="2012"/>
      <c r="C23" s="1566" t="s">
        <v>205</v>
      </c>
      <c r="D23" s="190">
        <f>D25</f>
        <v>5376</v>
      </c>
      <c r="E23" s="190">
        <f>E25</f>
        <v>2475.1999999999998</v>
      </c>
      <c r="F23" s="1562">
        <f>E23/D23*100</f>
        <v>46.041666666666664</v>
      </c>
      <c r="G23" s="2012"/>
      <c r="H23" s="190">
        <f>H25</f>
        <v>2475.1999999999998</v>
      </c>
      <c r="I23" s="1562">
        <f>I25</f>
        <v>46.041666666666664</v>
      </c>
      <c r="J23" s="2003"/>
    </row>
    <row r="24" spans="1:10" s="149" customFormat="1" ht="92.25" customHeight="1" x14ac:dyDescent="0.25">
      <c r="A24" s="2011"/>
      <c r="B24" s="2012"/>
      <c r="C24" s="1566" t="s">
        <v>214</v>
      </c>
      <c r="D24" s="1562">
        <f>D26</f>
        <v>113.2</v>
      </c>
      <c r="E24" s="1562">
        <f>E26</f>
        <v>113.2</v>
      </c>
      <c r="F24" s="1562">
        <f>E24*100/D24</f>
        <v>100</v>
      </c>
      <c r="G24" s="2012"/>
      <c r="H24" s="1562">
        <f>H26</f>
        <v>113.2</v>
      </c>
      <c r="I24" s="1562">
        <f>I26</f>
        <v>100</v>
      </c>
      <c r="J24" s="2003"/>
    </row>
    <row r="25" spans="1:10" s="149" customFormat="1" ht="291.75" customHeight="1" x14ac:dyDescent="0.25">
      <c r="A25" s="1562" t="s">
        <v>239</v>
      </c>
      <c r="B25" s="1566" t="s">
        <v>330</v>
      </c>
      <c r="C25" s="1566" t="s">
        <v>205</v>
      </c>
      <c r="D25" s="190">
        <v>5376</v>
      </c>
      <c r="E25" s="190">
        <v>2475.1999999999998</v>
      </c>
      <c r="F25" s="1562">
        <f>E25*100/D25</f>
        <v>46.041666666666664</v>
      </c>
      <c r="G25" s="191" t="s">
        <v>1899</v>
      </c>
      <c r="H25" s="190">
        <v>2475.1999999999998</v>
      </c>
      <c r="I25" s="1562">
        <f>H25*100/D25</f>
        <v>46.041666666666664</v>
      </c>
      <c r="J25" s="191" t="s">
        <v>1900</v>
      </c>
    </row>
    <row r="26" spans="1:10" s="149" customFormat="1" ht="93" customHeight="1" x14ac:dyDescent="0.25">
      <c r="A26" s="1562" t="s">
        <v>242</v>
      </c>
      <c r="B26" s="1566" t="s">
        <v>331</v>
      </c>
      <c r="C26" s="1566" t="s">
        <v>214</v>
      </c>
      <c r="D26" s="1562">
        <v>113.2</v>
      </c>
      <c r="E26" s="190">
        <v>113.2</v>
      </c>
      <c r="F26" s="1562">
        <f>E26*100/D26</f>
        <v>100</v>
      </c>
      <c r="G26" s="191" t="s">
        <v>332</v>
      </c>
      <c r="H26" s="190">
        <v>113.2</v>
      </c>
      <c r="I26" s="1562">
        <f>H26*100/D26</f>
        <v>100</v>
      </c>
      <c r="J26" s="195"/>
    </row>
    <row r="27" spans="1:10" s="149" customFormat="1" ht="21.75" customHeight="1" x14ac:dyDescent="0.25">
      <c r="A27" s="2013"/>
      <c r="B27" s="2014" t="s">
        <v>333</v>
      </c>
      <c r="C27" s="1564" t="s">
        <v>235</v>
      </c>
      <c r="D27" s="188">
        <f>D19</f>
        <v>5489.2</v>
      </c>
      <c r="E27" s="188">
        <f>E19</f>
        <v>2588.3999999999996</v>
      </c>
      <c r="F27" s="1561">
        <f>F19</f>
        <v>47.154412300517379</v>
      </c>
      <c r="G27" s="1561"/>
      <c r="H27" s="188">
        <f>H28+H29</f>
        <v>2588.3999999999996</v>
      </c>
      <c r="I27" s="1561">
        <f>H27*100/D27</f>
        <v>47.154412300517379</v>
      </c>
      <c r="J27" s="194"/>
    </row>
    <row r="28" spans="1:10" s="149" customFormat="1" ht="72.75" customHeight="1" x14ac:dyDescent="0.25">
      <c r="A28" s="2013"/>
      <c r="B28" s="2014"/>
      <c r="C28" s="1564" t="s">
        <v>205</v>
      </c>
      <c r="D28" s="188">
        <f>D20</f>
        <v>5376</v>
      </c>
      <c r="E28" s="188">
        <f>E20</f>
        <v>2475.1999999999998</v>
      </c>
      <c r="F28" s="1561">
        <f>E28*100/D28</f>
        <v>46.041666666666664</v>
      </c>
      <c r="G28" s="1564"/>
      <c r="H28" s="188">
        <f>H20</f>
        <v>2475.1999999999998</v>
      </c>
      <c r="I28" s="1561">
        <f>H28*100/D28</f>
        <v>46.041666666666664</v>
      </c>
      <c r="J28" s="194"/>
    </row>
    <row r="29" spans="1:10" s="149" customFormat="1" ht="90" x14ac:dyDescent="0.25">
      <c r="A29" s="2013"/>
      <c r="B29" s="2014"/>
      <c r="C29" s="1564" t="s">
        <v>214</v>
      </c>
      <c r="D29" s="1561">
        <f>D21</f>
        <v>113.2</v>
      </c>
      <c r="E29" s="1561">
        <f>E21</f>
        <v>113.2</v>
      </c>
      <c r="F29" s="1561">
        <f>E29*100/D29</f>
        <v>100</v>
      </c>
      <c r="G29" s="1561"/>
      <c r="H29" s="1561">
        <f>H21</f>
        <v>113.2</v>
      </c>
      <c r="I29" s="1561">
        <f>H29*100/D29</f>
        <v>100</v>
      </c>
      <c r="J29" s="194"/>
    </row>
    <row r="30" spans="1:10" s="149" customFormat="1" ht="25.5" customHeight="1" x14ac:dyDescent="0.25">
      <c r="A30" s="2008" t="s">
        <v>334</v>
      </c>
      <c r="B30" s="2008"/>
      <c r="C30" s="2008"/>
      <c r="D30" s="2008"/>
      <c r="E30" s="2008"/>
      <c r="F30" s="2008"/>
      <c r="G30" s="2008"/>
      <c r="H30" s="2008"/>
      <c r="I30" s="2008"/>
      <c r="J30" s="2008"/>
    </row>
    <row r="31" spans="1:10" s="149" customFormat="1" ht="92.25" customHeight="1" x14ac:dyDescent="0.25">
      <c r="A31" s="1561" t="s">
        <v>16</v>
      </c>
      <c r="B31" s="1564" t="s">
        <v>335</v>
      </c>
      <c r="C31" s="1564" t="s">
        <v>214</v>
      </c>
      <c r="D31" s="1561">
        <f>D32</f>
        <v>0</v>
      </c>
      <c r="E31" s="1561">
        <f>E32</f>
        <v>0</v>
      </c>
      <c r="F31" s="1561">
        <f>F32</f>
        <v>0</v>
      </c>
      <c r="G31" s="1561"/>
      <c r="H31" s="1561">
        <f>H32</f>
        <v>0</v>
      </c>
      <c r="I31" s="1561">
        <f>I32</f>
        <v>0</v>
      </c>
      <c r="J31" s="189"/>
    </row>
    <row r="32" spans="1:10" s="149" customFormat="1" ht="110.25" customHeight="1" x14ac:dyDescent="0.25">
      <c r="A32" s="1562" t="s">
        <v>206</v>
      </c>
      <c r="B32" s="1566" t="s">
        <v>336</v>
      </c>
      <c r="C32" s="1566" t="s">
        <v>214</v>
      </c>
      <c r="D32" s="1562">
        <v>0</v>
      </c>
      <c r="E32" s="1562">
        <v>0</v>
      </c>
      <c r="F32" s="1562">
        <f>F33</f>
        <v>0</v>
      </c>
      <c r="G32" s="1091" t="s">
        <v>337</v>
      </c>
      <c r="H32" s="1562">
        <v>0</v>
      </c>
      <c r="I32" s="1562">
        <f>I33</f>
        <v>0</v>
      </c>
      <c r="J32" s="1092"/>
    </row>
    <row r="33" spans="1:10" s="149" customFormat="1" ht="90.75" customHeight="1" x14ac:dyDescent="0.25">
      <c r="A33" s="1631"/>
      <c r="B33" s="192" t="s">
        <v>338</v>
      </c>
      <c r="C33" s="1564" t="s">
        <v>214</v>
      </c>
      <c r="D33" s="187">
        <f>D31</f>
        <v>0</v>
      </c>
      <c r="E33" s="187">
        <f>E31</f>
        <v>0</v>
      </c>
      <c r="F33" s="187">
        <v>0</v>
      </c>
      <c r="G33" s="187"/>
      <c r="H33" s="187">
        <f>H31</f>
        <v>0</v>
      </c>
      <c r="I33" s="187">
        <v>0</v>
      </c>
      <c r="J33" s="194"/>
    </row>
    <row r="34" spans="1:10" s="149" customFormat="1" ht="24" customHeight="1" x14ac:dyDescent="0.25">
      <c r="A34" s="2013"/>
      <c r="B34" s="2015" t="s">
        <v>314</v>
      </c>
      <c r="C34" s="1564" t="s">
        <v>235</v>
      </c>
      <c r="D34" s="193">
        <f>D35+D36</f>
        <v>8561.2999999999993</v>
      </c>
      <c r="E34" s="193">
        <f>E35+E36</f>
        <v>5660.5</v>
      </c>
      <c r="F34" s="187">
        <f>E34/D34*100</f>
        <v>66.117295270578069</v>
      </c>
      <c r="G34" s="187"/>
      <c r="H34" s="193">
        <f>H35+H36</f>
        <v>5660.5</v>
      </c>
      <c r="I34" s="187">
        <f>H34/D34*100</f>
        <v>66.117295270578069</v>
      </c>
      <c r="J34" s="194"/>
    </row>
    <row r="35" spans="1:10" s="149" customFormat="1" ht="72.75" customHeight="1" x14ac:dyDescent="0.25">
      <c r="A35" s="2013"/>
      <c r="B35" s="2015"/>
      <c r="C35" s="1564" t="s">
        <v>205</v>
      </c>
      <c r="D35" s="188">
        <f>D28</f>
        <v>5376</v>
      </c>
      <c r="E35" s="188">
        <f>E23</f>
        <v>2475.1999999999998</v>
      </c>
      <c r="F35" s="1561">
        <f>E35*100/D35</f>
        <v>46.041666666666664</v>
      </c>
      <c r="G35" s="1561"/>
      <c r="H35" s="188">
        <f>H28</f>
        <v>2475.1999999999998</v>
      </c>
      <c r="I35" s="1561">
        <f>F35</f>
        <v>46.041666666666664</v>
      </c>
      <c r="J35" s="194"/>
    </row>
    <row r="36" spans="1:10" s="149" customFormat="1" ht="90.75" customHeight="1" x14ac:dyDescent="0.25">
      <c r="A36" s="2013"/>
      <c r="B36" s="2015"/>
      <c r="C36" s="1564" t="s">
        <v>214</v>
      </c>
      <c r="D36" s="188">
        <f>D33+D29+D17+D13</f>
        <v>3185.2999999999997</v>
      </c>
      <c r="E36" s="188">
        <f>E33+E29+E17+E13</f>
        <v>3185.2999999999997</v>
      </c>
      <c r="F36" s="1561">
        <f>E36/D36*100</f>
        <v>100</v>
      </c>
      <c r="G36" s="1561"/>
      <c r="H36" s="188">
        <f>H33+H29+H17+H13</f>
        <v>3185.2999999999997</v>
      </c>
      <c r="I36" s="1561">
        <f>H36*100/D36</f>
        <v>100.00000000000001</v>
      </c>
      <c r="J36" s="194"/>
    </row>
  </sheetData>
  <mergeCells count="18">
    <mergeCell ref="A27:A29"/>
    <mergeCell ref="B27:B29"/>
    <mergeCell ref="A30:J30"/>
    <mergeCell ref="A34:A36"/>
    <mergeCell ref="B34:B36"/>
    <mergeCell ref="J22:J24"/>
    <mergeCell ref="A2:J2"/>
    <mergeCell ref="A3:J3"/>
    <mergeCell ref="A5:J5"/>
    <mergeCell ref="A9:J9"/>
    <mergeCell ref="A14:J14"/>
    <mergeCell ref="A18:J18"/>
    <mergeCell ref="A19:A21"/>
    <mergeCell ref="B19:B21"/>
    <mergeCell ref="A22:A24"/>
    <mergeCell ref="B22:B24"/>
    <mergeCell ref="G22:G24"/>
    <mergeCell ref="A4:J4"/>
  </mergeCells>
  <pageMargins left="0.78740157480314965" right="0.39370078740157483" top="0.78740157480314965" bottom="0.78740157480314965" header="0.51181102362204722" footer="0.39370078740157483"/>
  <pageSetup paperSize="9" scale="62" firstPageNumber="104" orientation="landscape" useFirstPageNumber="1" r:id="rId1"/>
  <headerFooter>
    <oddFooter>&amp;R&amp;"Arial,обычный"&amp;14&amp;P</oddFooter>
  </headerFooter>
  <rowBreaks count="2" manualBreakCount="2">
    <brk id="15" max="9" man="1"/>
    <brk id="24" max="9"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20"/>
  <sheetViews>
    <sheetView zoomScale="60" zoomScaleNormal="60" workbookViewId="0">
      <selection activeCell="H17" sqref="H17"/>
    </sheetView>
  </sheetViews>
  <sheetFormatPr defaultRowHeight="12.75" x14ac:dyDescent="0.2"/>
  <cols>
    <col min="1" max="1" width="5.7109375" style="1108" customWidth="1"/>
    <col min="2" max="2" width="77.7109375" style="1108" customWidth="1"/>
    <col min="3" max="3" width="11.7109375" style="1108" customWidth="1"/>
    <col min="4" max="6" width="15.7109375" style="1108" customWidth="1"/>
    <col min="7" max="7" width="73.7109375" style="1108" customWidth="1"/>
    <col min="8" max="178" width="9.140625" style="1108"/>
    <col min="179" max="179" width="5.7109375" style="1108" customWidth="1"/>
    <col min="180" max="180" width="37.7109375" style="1108" customWidth="1"/>
    <col min="181" max="181" width="11.7109375" style="1108" customWidth="1"/>
    <col min="182" max="184" width="15.7109375" style="1108" customWidth="1"/>
    <col min="185" max="185" width="30.7109375" style="1108" customWidth="1"/>
    <col min="186" max="186" width="18.7109375" style="1108" customWidth="1"/>
    <col min="187" max="434" width="9.140625" style="1108"/>
    <col min="435" max="435" width="5.7109375" style="1108" customWidth="1"/>
    <col min="436" max="436" width="37.7109375" style="1108" customWidth="1"/>
    <col min="437" max="437" width="11.7109375" style="1108" customWidth="1"/>
    <col min="438" max="440" width="15.7109375" style="1108" customWidth="1"/>
    <col min="441" max="441" width="30.7109375" style="1108" customWidth="1"/>
    <col min="442" max="442" width="18.7109375" style="1108" customWidth="1"/>
    <col min="443" max="690" width="9.140625" style="1108"/>
    <col min="691" max="691" width="5.7109375" style="1108" customWidth="1"/>
    <col min="692" max="692" width="37.7109375" style="1108" customWidth="1"/>
    <col min="693" max="693" width="11.7109375" style="1108" customWidth="1"/>
    <col min="694" max="696" width="15.7109375" style="1108" customWidth="1"/>
    <col min="697" max="697" width="30.7109375" style="1108" customWidth="1"/>
    <col min="698" max="698" width="18.7109375" style="1108" customWidth="1"/>
    <col min="699" max="946" width="9.140625" style="1108"/>
    <col min="947" max="947" width="5.7109375" style="1108" customWidth="1"/>
    <col min="948" max="948" width="37.7109375" style="1108" customWidth="1"/>
    <col min="949" max="949" width="11.7109375" style="1108" customWidth="1"/>
    <col min="950" max="952" width="15.7109375" style="1108" customWidth="1"/>
    <col min="953" max="953" width="30.7109375" style="1108" customWidth="1"/>
    <col min="954" max="954" width="18.7109375" style="1108" customWidth="1"/>
    <col min="955" max="1202" width="9.140625" style="1108"/>
    <col min="1203" max="1203" width="5.7109375" style="1108" customWidth="1"/>
    <col min="1204" max="1204" width="37.7109375" style="1108" customWidth="1"/>
    <col min="1205" max="1205" width="11.7109375" style="1108" customWidth="1"/>
    <col min="1206" max="1208" width="15.7109375" style="1108" customWidth="1"/>
    <col min="1209" max="1209" width="30.7109375" style="1108" customWidth="1"/>
    <col min="1210" max="1210" width="18.7109375" style="1108" customWidth="1"/>
    <col min="1211" max="1458" width="9.140625" style="1108"/>
    <col min="1459" max="1459" width="5.7109375" style="1108" customWidth="1"/>
    <col min="1460" max="1460" width="37.7109375" style="1108" customWidth="1"/>
    <col min="1461" max="1461" width="11.7109375" style="1108" customWidth="1"/>
    <col min="1462" max="1464" width="15.7109375" style="1108" customWidth="1"/>
    <col min="1465" max="1465" width="30.7109375" style="1108" customWidth="1"/>
    <col min="1466" max="1466" width="18.7109375" style="1108" customWidth="1"/>
    <col min="1467" max="1714" width="9.140625" style="1108"/>
    <col min="1715" max="1715" width="5.7109375" style="1108" customWidth="1"/>
    <col min="1716" max="1716" width="37.7109375" style="1108" customWidth="1"/>
    <col min="1717" max="1717" width="11.7109375" style="1108" customWidth="1"/>
    <col min="1718" max="1720" width="15.7109375" style="1108" customWidth="1"/>
    <col min="1721" max="1721" width="30.7109375" style="1108" customWidth="1"/>
    <col min="1722" max="1722" width="18.7109375" style="1108" customWidth="1"/>
    <col min="1723" max="1970" width="9.140625" style="1108"/>
    <col min="1971" max="1971" width="5.7109375" style="1108" customWidth="1"/>
    <col min="1972" max="1972" width="37.7109375" style="1108" customWidth="1"/>
    <col min="1973" max="1973" width="11.7109375" style="1108" customWidth="1"/>
    <col min="1974" max="1976" width="15.7109375" style="1108" customWidth="1"/>
    <col min="1977" max="1977" width="30.7109375" style="1108" customWidth="1"/>
    <col min="1978" max="1978" width="18.7109375" style="1108" customWidth="1"/>
    <col min="1979" max="2226" width="9.140625" style="1108"/>
    <col min="2227" max="2227" width="5.7109375" style="1108" customWidth="1"/>
    <col min="2228" max="2228" width="37.7109375" style="1108" customWidth="1"/>
    <col min="2229" max="2229" width="11.7109375" style="1108" customWidth="1"/>
    <col min="2230" max="2232" width="15.7109375" style="1108" customWidth="1"/>
    <col min="2233" max="2233" width="30.7109375" style="1108" customWidth="1"/>
    <col min="2234" max="2234" width="18.7109375" style="1108" customWidth="1"/>
    <col min="2235" max="2482" width="9.140625" style="1108"/>
    <col min="2483" max="2483" width="5.7109375" style="1108" customWidth="1"/>
    <col min="2484" max="2484" width="37.7109375" style="1108" customWidth="1"/>
    <col min="2485" max="2485" width="11.7109375" style="1108" customWidth="1"/>
    <col min="2486" max="2488" width="15.7109375" style="1108" customWidth="1"/>
    <col min="2489" max="2489" width="30.7109375" style="1108" customWidth="1"/>
    <col min="2490" max="2490" width="18.7109375" style="1108" customWidth="1"/>
    <col min="2491" max="2738" width="9.140625" style="1108"/>
    <col min="2739" max="2739" width="5.7109375" style="1108" customWidth="1"/>
    <col min="2740" max="2740" width="37.7109375" style="1108" customWidth="1"/>
    <col min="2741" max="2741" width="11.7109375" style="1108" customWidth="1"/>
    <col min="2742" max="2744" width="15.7109375" style="1108" customWidth="1"/>
    <col min="2745" max="2745" width="30.7109375" style="1108" customWidth="1"/>
    <col min="2746" max="2746" width="18.7109375" style="1108" customWidth="1"/>
    <col min="2747" max="2994" width="9.140625" style="1108"/>
    <col min="2995" max="2995" width="5.7109375" style="1108" customWidth="1"/>
    <col min="2996" max="2996" width="37.7109375" style="1108" customWidth="1"/>
    <col min="2997" max="2997" width="11.7109375" style="1108" customWidth="1"/>
    <col min="2998" max="3000" width="15.7109375" style="1108" customWidth="1"/>
    <col min="3001" max="3001" width="30.7109375" style="1108" customWidth="1"/>
    <col min="3002" max="3002" width="18.7109375" style="1108" customWidth="1"/>
    <col min="3003" max="3250" width="9.140625" style="1108"/>
    <col min="3251" max="3251" width="5.7109375" style="1108" customWidth="1"/>
    <col min="3252" max="3252" width="37.7109375" style="1108" customWidth="1"/>
    <col min="3253" max="3253" width="11.7109375" style="1108" customWidth="1"/>
    <col min="3254" max="3256" width="15.7109375" style="1108" customWidth="1"/>
    <col min="3257" max="3257" width="30.7109375" style="1108" customWidth="1"/>
    <col min="3258" max="3258" width="18.7109375" style="1108" customWidth="1"/>
    <col min="3259" max="3506" width="9.140625" style="1108"/>
    <col min="3507" max="3507" width="5.7109375" style="1108" customWidth="1"/>
    <col min="3508" max="3508" width="37.7109375" style="1108" customWidth="1"/>
    <col min="3509" max="3509" width="11.7109375" style="1108" customWidth="1"/>
    <col min="3510" max="3512" width="15.7109375" style="1108" customWidth="1"/>
    <col min="3513" max="3513" width="30.7109375" style="1108" customWidth="1"/>
    <col min="3514" max="3514" width="18.7109375" style="1108" customWidth="1"/>
    <col min="3515" max="3762" width="9.140625" style="1108"/>
    <col min="3763" max="3763" width="5.7109375" style="1108" customWidth="1"/>
    <col min="3764" max="3764" width="37.7109375" style="1108" customWidth="1"/>
    <col min="3765" max="3765" width="11.7109375" style="1108" customWidth="1"/>
    <col min="3766" max="3768" width="15.7109375" style="1108" customWidth="1"/>
    <col min="3769" max="3769" width="30.7109375" style="1108" customWidth="1"/>
    <col min="3770" max="3770" width="18.7109375" style="1108" customWidth="1"/>
    <col min="3771" max="4018" width="9.140625" style="1108"/>
    <col min="4019" max="4019" width="5.7109375" style="1108" customWidth="1"/>
    <col min="4020" max="4020" width="37.7109375" style="1108" customWidth="1"/>
    <col min="4021" max="4021" width="11.7109375" style="1108" customWidth="1"/>
    <col min="4022" max="4024" width="15.7109375" style="1108" customWidth="1"/>
    <col min="4025" max="4025" width="30.7109375" style="1108" customWidth="1"/>
    <col min="4026" max="4026" width="18.7109375" style="1108" customWidth="1"/>
    <col min="4027" max="4274" width="9.140625" style="1108"/>
    <col min="4275" max="4275" width="5.7109375" style="1108" customWidth="1"/>
    <col min="4276" max="4276" width="37.7109375" style="1108" customWidth="1"/>
    <col min="4277" max="4277" width="11.7109375" style="1108" customWidth="1"/>
    <col min="4278" max="4280" width="15.7109375" style="1108" customWidth="1"/>
    <col min="4281" max="4281" width="30.7109375" style="1108" customWidth="1"/>
    <col min="4282" max="4282" width="18.7109375" style="1108" customWidth="1"/>
    <col min="4283" max="4530" width="9.140625" style="1108"/>
    <col min="4531" max="4531" width="5.7109375" style="1108" customWidth="1"/>
    <col min="4532" max="4532" width="37.7109375" style="1108" customWidth="1"/>
    <col min="4533" max="4533" width="11.7109375" style="1108" customWidth="1"/>
    <col min="4534" max="4536" width="15.7109375" style="1108" customWidth="1"/>
    <col min="4537" max="4537" width="30.7109375" style="1108" customWidth="1"/>
    <col min="4538" max="4538" width="18.7109375" style="1108" customWidth="1"/>
    <col min="4539" max="4786" width="9.140625" style="1108"/>
    <col min="4787" max="4787" width="5.7109375" style="1108" customWidth="1"/>
    <col min="4788" max="4788" width="37.7109375" style="1108" customWidth="1"/>
    <col min="4789" max="4789" width="11.7109375" style="1108" customWidth="1"/>
    <col min="4790" max="4792" width="15.7109375" style="1108" customWidth="1"/>
    <col min="4793" max="4793" width="30.7109375" style="1108" customWidth="1"/>
    <col min="4794" max="4794" width="18.7109375" style="1108" customWidth="1"/>
    <col min="4795" max="5042" width="9.140625" style="1108"/>
    <col min="5043" max="5043" width="5.7109375" style="1108" customWidth="1"/>
    <col min="5044" max="5044" width="37.7109375" style="1108" customWidth="1"/>
    <col min="5045" max="5045" width="11.7109375" style="1108" customWidth="1"/>
    <col min="5046" max="5048" width="15.7109375" style="1108" customWidth="1"/>
    <col min="5049" max="5049" width="30.7109375" style="1108" customWidth="1"/>
    <col min="5050" max="5050" width="18.7109375" style="1108" customWidth="1"/>
    <col min="5051" max="5298" width="9.140625" style="1108"/>
    <col min="5299" max="5299" width="5.7109375" style="1108" customWidth="1"/>
    <col min="5300" max="5300" width="37.7109375" style="1108" customWidth="1"/>
    <col min="5301" max="5301" width="11.7109375" style="1108" customWidth="1"/>
    <col min="5302" max="5304" width="15.7109375" style="1108" customWidth="1"/>
    <col min="5305" max="5305" width="30.7109375" style="1108" customWidth="1"/>
    <col min="5306" max="5306" width="18.7109375" style="1108" customWidth="1"/>
    <col min="5307" max="5554" width="9.140625" style="1108"/>
    <col min="5555" max="5555" width="5.7109375" style="1108" customWidth="1"/>
    <col min="5556" max="5556" width="37.7109375" style="1108" customWidth="1"/>
    <col min="5557" max="5557" width="11.7109375" style="1108" customWidth="1"/>
    <col min="5558" max="5560" width="15.7109375" style="1108" customWidth="1"/>
    <col min="5561" max="5561" width="30.7109375" style="1108" customWidth="1"/>
    <col min="5562" max="5562" width="18.7109375" style="1108" customWidth="1"/>
    <col min="5563" max="5810" width="9.140625" style="1108"/>
    <col min="5811" max="5811" width="5.7109375" style="1108" customWidth="1"/>
    <col min="5812" max="5812" width="37.7109375" style="1108" customWidth="1"/>
    <col min="5813" max="5813" width="11.7109375" style="1108" customWidth="1"/>
    <col min="5814" max="5816" width="15.7109375" style="1108" customWidth="1"/>
    <col min="5817" max="5817" width="30.7109375" style="1108" customWidth="1"/>
    <col min="5818" max="5818" width="18.7109375" style="1108" customWidth="1"/>
    <col min="5819" max="6066" width="9.140625" style="1108"/>
    <col min="6067" max="6067" width="5.7109375" style="1108" customWidth="1"/>
    <col min="6068" max="6068" width="37.7109375" style="1108" customWidth="1"/>
    <col min="6069" max="6069" width="11.7109375" style="1108" customWidth="1"/>
    <col min="6070" max="6072" width="15.7109375" style="1108" customWidth="1"/>
    <col min="6073" max="6073" width="30.7109375" style="1108" customWidth="1"/>
    <col min="6074" max="6074" width="18.7109375" style="1108" customWidth="1"/>
    <col min="6075" max="6322" width="9.140625" style="1108"/>
    <col min="6323" max="6323" width="5.7109375" style="1108" customWidth="1"/>
    <col min="6324" max="6324" width="37.7109375" style="1108" customWidth="1"/>
    <col min="6325" max="6325" width="11.7109375" style="1108" customWidth="1"/>
    <col min="6326" max="6328" width="15.7109375" style="1108" customWidth="1"/>
    <col min="6329" max="6329" width="30.7109375" style="1108" customWidth="1"/>
    <col min="6330" max="6330" width="18.7109375" style="1108" customWidth="1"/>
    <col min="6331" max="6578" width="9.140625" style="1108"/>
    <col min="6579" max="6579" width="5.7109375" style="1108" customWidth="1"/>
    <col min="6580" max="6580" width="37.7109375" style="1108" customWidth="1"/>
    <col min="6581" max="6581" width="11.7109375" style="1108" customWidth="1"/>
    <col min="6582" max="6584" width="15.7109375" style="1108" customWidth="1"/>
    <col min="6585" max="6585" width="30.7109375" style="1108" customWidth="1"/>
    <col min="6586" max="6586" width="18.7109375" style="1108" customWidth="1"/>
    <col min="6587" max="6834" width="9.140625" style="1108"/>
    <col min="6835" max="6835" width="5.7109375" style="1108" customWidth="1"/>
    <col min="6836" max="6836" width="37.7109375" style="1108" customWidth="1"/>
    <col min="6837" max="6837" width="11.7109375" style="1108" customWidth="1"/>
    <col min="6838" max="6840" width="15.7109375" style="1108" customWidth="1"/>
    <col min="6841" max="6841" width="30.7109375" style="1108" customWidth="1"/>
    <col min="6842" max="6842" width="18.7109375" style="1108" customWidth="1"/>
    <col min="6843" max="7090" width="9.140625" style="1108"/>
    <col min="7091" max="7091" width="5.7109375" style="1108" customWidth="1"/>
    <col min="7092" max="7092" width="37.7109375" style="1108" customWidth="1"/>
    <col min="7093" max="7093" width="11.7109375" style="1108" customWidth="1"/>
    <col min="7094" max="7096" width="15.7109375" style="1108" customWidth="1"/>
    <col min="7097" max="7097" width="30.7109375" style="1108" customWidth="1"/>
    <col min="7098" max="7098" width="18.7109375" style="1108" customWidth="1"/>
    <col min="7099" max="7346" width="9.140625" style="1108"/>
    <col min="7347" max="7347" width="5.7109375" style="1108" customWidth="1"/>
    <col min="7348" max="7348" width="37.7109375" style="1108" customWidth="1"/>
    <col min="7349" max="7349" width="11.7109375" style="1108" customWidth="1"/>
    <col min="7350" max="7352" width="15.7109375" style="1108" customWidth="1"/>
    <col min="7353" max="7353" width="30.7109375" style="1108" customWidth="1"/>
    <col min="7354" max="7354" width="18.7109375" style="1108" customWidth="1"/>
    <col min="7355" max="7602" width="9.140625" style="1108"/>
    <col min="7603" max="7603" width="5.7109375" style="1108" customWidth="1"/>
    <col min="7604" max="7604" width="37.7109375" style="1108" customWidth="1"/>
    <col min="7605" max="7605" width="11.7109375" style="1108" customWidth="1"/>
    <col min="7606" max="7608" width="15.7109375" style="1108" customWidth="1"/>
    <col min="7609" max="7609" width="30.7109375" style="1108" customWidth="1"/>
    <col min="7610" max="7610" width="18.7109375" style="1108" customWidth="1"/>
    <col min="7611" max="7858" width="9.140625" style="1108"/>
    <col min="7859" max="7859" width="5.7109375" style="1108" customWidth="1"/>
    <col min="7860" max="7860" width="37.7109375" style="1108" customWidth="1"/>
    <col min="7861" max="7861" width="11.7109375" style="1108" customWidth="1"/>
    <col min="7862" max="7864" width="15.7109375" style="1108" customWidth="1"/>
    <col min="7865" max="7865" width="30.7109375" style="1108" customWidth="1"/>
    <col min="7866" max="7866" width="18.7109375" style="1108" customWidth="1"/>
    <col min="7867" max="8114" width="9.140625" style="1108"/>
    <col min="8115" max="8115" width="5.7109375" style="1108" customWidth="1"/>
    <col min="8116" max="8116" width="37.7109375" style="1108" customWidth="1"/>
    <col min="8117" max="8117" width="11.7109375" style="1108" customWidth="1"/>
    <col min="8118" max="8120" width="15.7109375" style="1108" customWidth="1"/>
    <col min="8121" max="8121" width="30.7109375" style="1108" customWidth="1"/>
    <col min="8122" max="8122" width="18.7109375" style="1108" customWidth="1"/>
    <col min="8123" max="8370" width="9.140625" style="1108"/>
    <col min="8371" max="8371" width="5.7109375" style="1108" customWidth="1"/>
    <col min="8372" max="8372" width="37.7109375" style="1108" customWidth="1"/>
    <col min="8373" max="8373" width="11.7109375" style="1108" customWidth="1"/>
    <col min="8374" max="8376" width="15.7109375" style="1108" customWidth="1"/>
    <col min="8377" max="8377" width="30.7109375" style="1108" customWidth="1"/>
    <col min="8378" max="8378" width="18.7109375" style="1108" customWidth="1"/>
    <col min="8379" max="8626" width="9.140625" style="1108"/>
    <col min="8627" max="8627" width="5.7109375" style="1108" customWidth="1"/>
    <col min="8628" max="8628" width="37.7109375" style="1108" customWidth="1"/>
    <col min="8629" max="8629" width="11.7109375" style="1108" customWidth="1"/>
    <col min="8630" max="8632" width="15.7109375" style="1108" customWidth="1"/>
    <col min="8633" max="8633" width="30.7109375" style="1108" customWidth="1"/>
    <col min="8634" max="8634" width="18.7109375" style="1108" customWidth="1"/>
    <col min="8635" max="8882" width="9.140625" style="1108"/>
    <col min="8883" max="8883" width="5.7109375" style="1108" customWidth="1"/>
    <col min="8884" max="8884" width="37.7109375" style="1108" customWidth="1"/>
    <col min="8885" max="8885" width="11.7109375" style="1108" customWidth="1"/>
    <col min="8886" max="8888" width="15.7109375" style="1108" customWidth="1"/>
    <col min="8889" max="8889" width="30.7109375" style="1108" customWidth="1"/>
    <col min="8890" max="8890" width="18.7109375" style="1108" customWidth="1"/>
    <col min="8891" max="9138" width="9.140625" style="1108"/>
    <col min="9139" max="9139" width="5.7109375" style="1108" customWidth="1"/>
    <col min="9140" max="9140" width="37.7109375" style="1108" customWidth="1"/>
    <col min="9141" max="9141" width="11.7109375" style="1108" customWidth="1"/>
    <col min="9142" max="9144" width="15.7109375" style="1108" customWidth="1"/>
    <col min="9145" max="9145" width="30.7109375" style="1108" customWidth="1"/>
    <col min="9146" max="9146" width="18.7109375" style="1108" customWidth="1"/>
    <col min="9147" max="9394" width="9.140625" style="1108"/>
    <col min="9395" max="9395" width="5.7109375" style="1108" customWidth="1"/>
    <col min="9396" max="9396" width="37.7109375" style="1108" customWidth="1"/>
    <col min="9397" max="9397" width="11.7109375" style="1108" customWidth="1"/>
    <col min="9398" max="9400" width="15.7109375" style="1108" customWidth="1"/>
    <col min="9401" max="9401" width="30.7109375" style="1108" customWidth="1"/>
    <col min="9402" max="9402" width="18.7109375" style="1108" customWidth="1"/>
    <col min="9403" max="9650" width="9.140625" style="1108"/>
    <col min="9651" max="9651" width="5.7109375" style="1108" customWidth="1"/>
    <col min="9652" max="9652" width="37.7109375" style="1108" customWidth="1"/>
    <col min="9653" max="9653" width="11.7109375" style="1108" customWidth="1"/>
    <col min="9654" max="9656" width="15.7109375" style="1108" customWidth="1"/>
    <col min="9657" max="9657" width="30.7109375" style="1108" customWidth="1"/>
    <col min="9658" max="9658" width="18.7109375" style="1108" customWidth="1"/>
    <col min="9659" max="9906" width="9.140625" style="1108"/>
    <col min="9907" max="9907" width="5.7109375" style="1108" customWidth="1"/>
    <col min="9908" max="9908" width="37.7109375" style="1108" customWidth="1"/>
    <col min="9909" max="9909" width="11.7109375" style="1108" customWidth="1"/>
    <col min="9910" max="9912" width="15.7109375" style="1108" customWidth="1"/>
    <col min="9913" max="9913" width="30.7109375" style="1108" customWidth="1"/>
    <col min="9914" max="9914" width="18.7109375" style="1108" customWidth="1"/>
    <col min="9915" max="10162" width="9.140625" style="1108"/>
    <col min="10163" max="10163" width="5.7109375" style="1108" customWidth="1"/>
    <col min="10164" max="10164" width="37.7109375" style="1108" customWidth="1"/>
    <col min="10165" max="10165" width="11.7109375" style="1108" customWidth="1"/>
    <col min="10166" max="10168" width="15.7109375" style="1108" customWidth="1"/>
    <col min="10169" max="10169" width="30.7109375" style="1108" customWidth="1"/>
    <col min="10170" max="10170" width="18.7109375" style="1108" customWidth="1"/>
    <col min="10171" max="10418" width="9.140625" style="1108"/>
    <col min="10419" max="10419" width="5.7109375" style="1108" customWidth="1"/>
    <col min="10420" max="10420" width="37.7109375" style="1108" customWidth="1"/>
    <col min="10421" max="10421" width="11.7109375" style="1108" customWidth="1"/>
    <col min="10422" max="10424" width="15.7109375" style="1108" customWidth="1"/>
    <col min="10425" max="10425" width="30.7109375" style="1108" customWidth="1"/>
    <col min="10426" max="10426" width="18.7109375" style="1108" customWidth="1"/>
    <col min="10427" max="10674" width="9.140625" style="1108"/>
    <col min="10675" max="10675" width="5.7109375" style="1108" customWidth="1"/>
    <col min="10676" max="10676" width="37.7109375" style="1108" customWidth="1"/>
    <col min="10677" max="10677" width="11.7109375" style="1108" customWidth="1"/>
    <col min="10678" max="10680" width="15.7109375" style="1108" customWidth="1"/>
    <col min="10681" max="10681" width="30.7109375" style="1108" customWidth="1"/>
    <col min="10682" max="10682" width="18.7109375" style="1108" customWidth="1"/>
    <col min="10683" max="10930" width="9.140625" style="1108"/>
    <col min="10931" max="10931" width="5.7109375" style="1108" customWidth="1"/>
    <col min="10932" max="10932" width="37.7109375" style="1108" customWidth="1"/>
    <col min="10933" max="10933" width="11.7109375" style="1108" customWidth="1"/>
    <col min="10934" max="10936" width="15.7109375" style="1108" customWidth="1"/>
    <col min="10937" max="10937" width="30.7109375" style="1108" customWidth="1"/>
    <col min="10938" max="10938" width="18.7109375" style="1108" customWidth="1"/>
    <col min="10939" max="11186" width="9.140625" style="1108"/>
    <col min="11187" max="11187" width="5.7109375" style="1108" customWidth="1"/>
    <col min="11188" max="11188" width="37.7109375" style="1108" customWidth="1"/>
    <col min="11189" max="11189" width="11.7109375" style="1108" customWidth="1"/>
    <col min="11190" max="11192" width="15.7109375" style="1108" customWidth="1"/>
    <col min="11193" max="11193" width="30.7109375" style="1108" customWidth="1"/>
    <col min="11194" max="11194" width="18.7109375" style="1108" customWidth="1"/>
    <col min="11195" max="11442" width="9.140625" style="1108"/>
    <col min="11443" max="11443" width="5.7109375" style="1108" customWidth="1"/>
    <col min="11444" max="11444" width="37.7109375" style="1108" customWidth="1"/>
    <col min="11445" max="11445" width="11.7109375" style="1108" customWidth="1"/>
    <col min="11446" max="11448" width="15.7109375" style="1108" customWidth="1"/>
    <col min="11449" max="11449" width="30.7109375" style="1108" customWidth="1"/>
    <col min="11450" max="11450" width="18.7109375" style="1108" customWidth="1"/>
    <col min="11451" max="11698" width="9.140625" style="1108"/>
    <col min="11699" max="11699" width="5.7109375" style="1108" customWidth="1"/>
    <col min="11700" max="11700" width="37.7109375" style="1108" customWidth="1"/>
    <col min="11701" max="11701" width="11.7109375" style="1108" customWidth="1"/>
    <col min="11702" max="11704" width="15.7109375" style="1108" customWidth="1"/>
    <col min="11705" max="11705" width="30.7109375" style="1108" customWidth="1"/>
    <col min="11706" max="11706" width="18.7109375" style="1108" customWidth="1"/>
    <col min="11707" max="11954" width="9.140625" style="1108"/>
    <col min="11955" max="11955" width="5.7109375" style="1108" customWidth="1"/>
    <col min="11956" max="11956" width="37.7109375" style="1108" customWidth="1"/>
    <col min="11957" max="11957" width="11.7109375" style="1108" customWidth="1"/>
    <col min="11958" max="11960" width="15.7109375" style="1108" customWidth="1"/>
    <col min="11961" max="11961" width="30.7109375" style="1108" customWidth="1"/>
    <col min="11962" max="11962" width="18.7109375" style="1108" customWidth="1"/>
    <col min="11963" max="12210" width="9.140625" style="1108"/>
    <col min="12211" max="12211" width="5.7109375" style="1108" customWidth="1"/>
    <col min="12212" max="12212" width="37.7109375" style="1108" customWidth="1"/>
    <col min="12213" max="12213" width="11.7109375" style="1108" customWidth="1"/>
    <col min="12214" max="12216" width="15.7109375" style="1108" customWidth="1"/>
    <col min="12217" max="12217" width="30.7109375" style="1108" customWidth="1"/>
    <col min="12218" max="12218" width="18.7109375" style="1108" customWidth="1"/>
    <col min="12219" max="12466" width="9.140625" style="1108"/>
    <col min="12467" max="12467" width="5.7109375" style="1108" customWidth="1"/>
    <col min="12468" max="12468" width="37.7109375" style="1108" customWidth="1"/>
    <col min="12469" max="12469" width="11.7109375" style="1108" customWidth="1"/>
    <col min="12470" max="12472" width="15.7109375" style="1108" customWidth="1"/>
    <col min="12473" max="12473" width="30.7109375" style="1108" customWidth="1"/>
    <col min="12474" max="12474" width="18.7109375" style="1108" customWidth="1"/>
    <col min="12475" max="12722" width="9.140625" style="1108"/>
    <col min="12723" max="12723" width="5.7109375" style="1108" customWidth="1"/>
    <col min="12724" max="12724" width="37.7109375" style="1108" customWidth="1"/>
    <col min="12725" max="12725" width="11.7109375" style="1108" customWidth="1"/>
    <col min="12726" max="12728" width="15.7109375" style="1108" customWidth="1"/>
    <col min="12729" max="12729" width="30.7109375" style="1108" customWidth="1"/>
    <col min="12730" max="12730" width="18.7109375" style="1108" customWidth="1"/>
    <col min="12731" max="12978" width="9.140625" style="1108"/>
    <col min="12979" max="12979" width="5.7109375" style="1108" customWidth="1"/>
    <col min="12980" max="12980" width="37.7109375" style="1108" customWidth="1"/>
    <col min="12981" max="12981" width="11.7109375" style="1108" customWidth="1"/>
    <col min="12982" max="12984" width="15.7109375" style="1108" customWidth="1"/>
    <col min="12985" max="12985" width="30.7109375" style="1108" customWidth="1"/>
    <col min="12986" max="12986" width="18.7109375" style="1108" customWidth="1"/>
    <col min="12987" max="13234" width="9.140625" style="1108"/>
    <col min="13235" max="13235" width="5.7109375" style="1108" customWidth="1"/>
    <col min="13236" max="13236" width="37.7109375" style="1108" customWidth="1"/>
    <col min="13237" max="13237" width="11.7109375" style="1108" customWidth="1"/>
    <col min="13238" max="13240" width="15.7109375" style="1108" customWidth="1"/>
    <col min="13241" max="13241" width="30.7109375" style="1108" customWidth="1"/>
    <col min="13242" max="13242" width="18.7109375" style="1108" customWidth="1"/>
    <col min="13243" max="13490" width="9.140625" style="1108"/>
    <col min="13491" max="13491" width="5.7109375" style="1108" customWidth="1"/>
    <col min="13492" max="13492" width="37.7109375" style="1108" customWidth="1"/>
    <col min="13493" max="13493" width="11.7109375" style="1108" customWidth="1"/>
    <col min="13494" max="13496" width="15.7109375" style="1108" customWidth="1"/>
    <col min="13497" max="13497" width="30.7109375" style="1108" customWidth="1"/>
    <col min="13498" max="13498" width="18.7109375" style="1108" customWidth="1"/>
    <col min="13499" max="13746" width="9.140625" style="1108"/>
    <col min="13747" max="13747" width="5.7109375" style="1108" customWidth="1"/>
    <col min="13748" max="13748" width="37.7109375" style="1108" customWidth="1"/>
    <col min="13749" max="13749" width="11.7109375" style="1108" customWidth="1"/>
    <col min="13750" max="13752" width="15.7109375" style="1108" customWidth="1"/>
    <col min="13753" max="13753" width="30.7109375" style="1108" customWidth="1"/>
    <col min="13754" max="13754" width="18.7109375" style="1108" customWidth="1"/>
    <col min="13755" max="14002" width="9.140625" style="1108"/>
    <col min="14003" max="14003" width="5.7109375" style="1108" customWidth="1"/>
    <col min="14004" max="14004" width="37.7109375" style="1108" customWidth="1"/>
    <col min="14005" max="14005" width="11.7109375" style="1108" customWidth="1"/>
    <col min="14006" max="14008" width="15.7109375" style="1108" customWidth="1"/>
    <col min="14009" max="14009" width="30.7109375" style="1108" customWidth="1"/>
    <col min="14010" max="14010" width="18.7109375" style="1108" customWidth="1"/>
    <col min="14011" max="14258" width="9.140625" style="1108"/>
    <col min="14259" max="14259" width="5.7109375" style="1108" customWidth="1"/>
    <col min="14260" max="14260" width="37.7109375" style="1108" customWidth="1"/>
    <col min="14261" max="14261" width="11.7109375" style="1108" customWidth="1"/>
    <col min="14262" max="14264" width="15.7109375" style="1108" customWidth="1"/>
    <col min="14265" max="14265" width="30.7109375" style="1108" customWidth="1"/>
    <col min="14266" max="14266" width="18.7109375" style="1108" customWidth="1"/>
    <col min="14267" max="14514" width="9.140625" style="1108"/>
    <col min="14515" max="14515" width="5.7109375" style="1108" customWidth="1"/>
    <col min="14516" max="14516" width="37.7109375" style="1108" customWidth="1"/>
    <col min="14517" max="14517" width="11.7109375" style="1108" customWidth="1"/>
    <col min="14518" max="14520" width="15.7109375" style="1108" customWidth="1"/>
    <col min="14521" max="14521" width="30.7109375" style="1108" customWidth="1"/>
    <col min="14522" max="14522" width="18.7109375" style="1108" customWidth="1"/>
    <col min="14523" max="14770" width="9.140625" style="1108"/>
    <col min="14771" max="14771" width="5.7109375" style="1108" customWidth="1"/>
    <col min="14772" max="14772" width="37.7109375" style="1108" customWidth="1"/>
    <col min="14773" max="14773" width="11.7109375" style="1108" customWidth="1"/>
    <col min="14774" max="14776" width="15.7109375" style="1108" customWidth="1"/>
    <col min="14777" max="14777" width="30.7109375" style="1108" customWidth="1"/>
    <col min="14778" max="14778" width="18.7109375" style="1108" customWidth="1"/>
    <col min="14779" max="15026" width="9.140625" style="1108"/>
    <col min="15027" max="15027" width="5.7109375" style="1108" customWidth="1"/>
    <col min="15028" max="15028" width="37.7109375" style="1108" customWidth="1"/>
    <col min="15029" max="15029" width="11.7109375" style="1108" customWidth="1"/>
    <col min="15030" max="15032" width="15.7109375" style="1108" customWidth="1"/>
    <col min="15033" max="15033" width="30.7109375" style="1108" customWidth="1"/>
    <col min="15034" max="15034" width="18.7109375" style="1108" customWidth="1"/>
    <col min="15035" max="15282" width="9.140625" style="1108"/>
    <col min="15283" max="15283" width="5.7109375" style="1108" customWidth="1"/>
    <col min="15284" max="15284" width="37.7109375" style="1108" customWidth="1"/>
    <col min="15285" max="15285" width="11.7109375" style="1108" customWidth="1"/>
    <col min="15286" max="15288" width="15.7109375" style="1108" customWidth="1"/>
    <col min="15289" max="15289" width="30.7109375" style="1108" customWidth="1"/>
    <col min="15290" max="15290" width="18.7109375" style="1108" customWidth="1"/>
    <col min="15291" max="15538" width="9.140625" style="1108"/>
    <col min="15539" max="15539" width="5.7109375" style="1108" customWidth="1"/>
    <col min="15540" max="15540" width="37.7109375" style="1108" customWidth="1"/>
    <col min="15541" max="15541" width="11.7109375" style="1108" customWidth="1"/>
    <col min="15542" max="15544" width="15.7109375" style="1108" customWidth="1"/>
    <col min="15545" max="15545" width="30.7109375" style="1108" customWidth="1"/>
    <col min="15546" max="15546" width="18.7109375" style="1108" customWidth="1"/>
    <col min="15547" max="15794" width="9.140625" style="1108"/>
    <col min="15795" max="15795" width="5.7109375" style="1108" customWidth="1"/>
    <col min="15796" max="15796" width="37.7109375" style="1108" customWidth="1"/>
    <col min="15797" max="15797" width="11.7109375" style="1108" customWidth="1"/>
    <col min="15798" max="15800" width="15.7109375" style="1108" customWidth="1"/>
    <col min="15801" max="15801" width="30.7109375" style="1108" customWidth="1"/>
    <col min="15802" max="15802" width="18.7109375" style="1108" customWidth="1"/>
    <col min="15803" max="16050" width="9.140625" style="1108"/>
    <col min="16051" max="16051" width="5.7109375" style="1108" customWidth="1"/>
    <col min="16052" max="16052" width="37.7109375" style="1108" customWidth="1"/>
    <col min="16053" max="16053" width="11.7109375" style="1108" customWidth="1"/>
    <col min="16054" max="16056" width="15.7109375" style="1108" customWidth="1"/>
    <col min="16057" max="16057" width="30.7109375" style="1108" customWidth="1"/>
    <col min="16058" max="16058" width="18.7109375" style="1108" customWidth="1"/>
    <col min="16059" max="16384" width="9.140625" style="1108"/>
  </cols>
  <sheetData>
    <row r="1" spans="1:7" s="1101" customFormat="1" ht="18" customHeight="1" x14ac:dyDescent="0.2">
      <c r="A1" s="1132"/>
      <c r="B1" s="1132"/>
      <c r="C1" s="1132"/>
      <c r="D1" s="1132"/>
      <c r="E1" s="1132"/>
      <c r="F1" s="1132"/>
      <c r="G1" s="1133" t="s">
        <v>2053</v>
      </c>
    </row>
    <row r="2" spans="1:7" s="1101" customFormat="1" ht="18" x14ac:dyDescent="0.2">
      <c r="A2" s="2022" t="s">
        <v>1532</v>
      </c>
      <c r="B2" s="2022"/>
      <c r="C2" s="2022"/>
      <c r="D2" s="2022"/>
      <c r="E2" s="2022"/>
      <c r="F2" s="2022"/>
      <c r="G2" s="2022"/>
    </row>
    <row r="3" spans="1:7" ht="18" x14ac:dyDescent="0.2">
      <c r="A3" s="2023" t="s">
        <v>1901</v>
      </c>
      <c r="B3" s="2023"/>
      <c r="C3" s="2023"/>
      <c r="D3" s="2023"/>
      <c r="E3" s="2023"/>
      <c r="F3" s="2023"/>
      <c r="G3" s="2023"/>
    </row>
    <row r="4" spans="1:7" s="1101" customFormat="1" ht="18" x14ac:dyDescent="0.2">
      <c r="A4" s="2024" t="s">
        <v>339</v>
      </c>
      <c r="B4" s="2024"/>
      <c r="C4" s="2024"/>
      <c r="D4" s="2024"/>
      <c r="E4" s="2024"/>
      <c r="F4" s="2024"/>
      <c r="G4" s="2024"/>
    </row>
    <row r="5" spans="1:7" s="1101" customFormat="1" ht="11.25" customHeight="1" x14ac:dyDescent="0.2">
      <c r="A5" s="1134"/>
      <c r="B5" s="1134"/>
      <c r="C5" s="1134"/>
      <c r="D5" s="1134"/>
      <c r="E5" s="1134"/>
      <c r="F5" s="1135"/>
      <c r="G5" s="1134"/>
    </row>
    <row r="6" spans="1:7" ht="12.75" customHeight="1" x14ac:dyDescent="0.2">
      <c r="A6" s="2025" t="s">
        <v>6</v>
      </c>
      <c r="B6" s="2025" t="s">
        <v>1557</v>
      </c>
      <c r="C6" s="2025" t="s">
        <v>1107</v>
      </c>
      <c r="D6" s="2025" t="s">
        <v>1902</v>
      </c>
      <c r="E6" s="2025" t="s">
        <v>1903</v>
      </c>
      <c r="F6" s="2025" t="s">
        <v>1537</v>
      </c>
      <c r="G6" s="2025" t="s">
        <v>1104</v>
      </c>
    </row>
    <row r="7" spans="1:7" ht="107.25" customHeight="1" x14ac:dyDescent="0.2">
      <c r="A7" s="2025"/>
      <c r="B7" s="2025"/>
      <c r="C7" s="2025"/>
      <c r="D7" s="2025"/>
      <c r="E7" s="2025"/>
      <c r="F7" s="2025"/>
      <c r="G7" s="2025"/>
    </row>
    <row r="8" spans="1:7" ht="18" x14ac:dyDescent="0.2">
      <c r="A8" s="1136">
        <v>1</v>
      </c>
      <c r="B8" s="1136">
        <v>2</v>
      </c>
      <c r="C8" s="1136">
        <v>3</v>
      </c>
      <c r="D8" s="1136">
        <v>4</v>
      </c>
      <c r="E8" s="1136">
        <v>5</v>
      </c>
      <c r="F8" s="1136">
        <v>6</v>
      </c>
      <c r="G8" s="1136">
        <v>7</v>
      </c>
    </row>
    <row r="9" spans="1:7" ht="27" customHeight="1" x14ac:dyDescent="0.2">
      <c r="A9" s="1632">
        <v>1</v>
      </c>
      <c r="B9" s="2016" t="s">
        <v>316</v>
      </c>
      <c r="C9" s="2017"/>
      <c r="D9" s="2017"/>
      <c r="E9" s="2017"/>
      <c r="F9" s="2017"/>
      <c r="G9" s="2018"/>
    </row>
    <row r="10" spans="1:7" ht="63.75" customHeight="1" x14ac:dyDescent="0.2">
      <c r="A10" s="1137" t="s">
        <v>206</v>
      </c>
      <c r="B10" s="184" t="s">
        <v>1904</v>
      </c>
      <c r="C10" s="1131" t="s">
        <v>1063</v>
      </c>
      <c r="D10" s="1131">
        <v>102</v>
      </c>
      <c r="E10" s="1138">
        <v>102</v>
      </c>
      <c r="F10" s="1131">
        <v>99.1</v>
      </c>
      <c r="G10" s="287" t="s">
        <v>1905</v>
      </c>
    </row>
    <row r="11" spans="1:7" ht="71.25" customHeight="1" x14ac:dyDescent="0.2">
      <c r="A11" s="1137" t="s">
        <v>209</v>
      </c>
      <c r="B11" s="184" t="s">
        <v>1906</v>
      </c>
      <c r="C11" s="1131" t="s">
        <v>1907</v>
      </c>
      <c r="D11" s="1131">
        <v>0.2</v>
      </c>
      <c r="E11" s="1131">
        <v>0.2</v>
      </c>
      <c r="F11" s="1131">
        <v>0.22</v>
      </c>
      <c r="G11" s="287" t="s">
        <v>1908</v>
      </c>
    </row>
    <row r="12" spans="1:7" ht="42" customHeight="1" x14ac:dyDescent="0.2">
      <c r="A12" s="1137" t="s">
        <v>255</v>
      </c>
      <c r="B12" s="184" t="s">
        <v>1909</v>
      </c>
      <c r="C12" s="1131" t="s">
        <v>1907</v>
      </c>
      <c r="D12" s="1131">
        <v>0.75</v>
      </c>
      <c r="E12" s="1131">
        <v>0.8</v>
      </c>
      <c r="F12" s="1131">
        <v>0.72599999999999998</v>
      </c>
      <c r="G12" s="287" t="s">
        <v>1910</v>
      </c>
    </row>
    <row r="13" spans="1:7" ht="93.75" customHeight="1" x14ac:dyDescent="0.2">
      <c r="A13" s="1137" t="s">
        <v>497</v>
      </c>
      <c r="B13" s="184" t="s">
        <v>1911</v>
      </c>
      <c r="C13" s="1131" t="s">
        <v>1912</v>
      </c>
      <c r="D13" s="1131">
        <v>1050</v>
      </c>
      <c r="E13" s="1131">
        <v>1050</v>
      </c>
      <c r="F13" s="1131">
        <v>862.67</v>
      </c>
      <c r="G13" s="287" t="s">
        <v>1913</v>
      </c>
    </row>
    <row r="14" spans="1:7" ht="22.5" customHeight="1" x14ac:dyDescent="0.2">
      <c r="A14" s="1537">
        <v>2</v>
      </c>
      <c r="B14" s="1633" t="s">
        <v>1914</v>
      </c>
      <c r="C14" s="1634"/>
      <c r="D14" s="1634"/>
      <c r="E14" s="1634"/>
      <c r="F14" s="1139"/>
      <c r="G14" s="1140"/>
    </row>
    <row r="15" spans="1:7" ht="75.75" customHeight="1" x14ac:dyDescent="0.2">
      <c r="A15" s="1137" t="s">
        <v>261</v>
      </c>
      <c r="B15" s="184" t="s">
        <v>1915</v>
      </c>
      <c r="C15" s="1131" t="s">
        <v>1916</v>
      </c>
      <c r="D15" s="1131">
        <v>0.05</v>
      </c>
      <c r="E15" s="1131">
        <v>0.05</v>
      </c>
      <c r="F15" s="1131">
        <v>7.0999999999999994E-2</v>
      </c>
      <c r="G15" s="308" t="s">
        <v>1917</v>
      </c>
    </row>
    <row r="16" spans="1:7" ht="42" customHeight="1" x14ac:dyDescent="0.2">
      <c r="A16" s="1137" t="s">
        <v>310</v>
      </c>
      <c r="B16" s="184" t="s">
        <v>1918</v>
      </c>
      <c r="C16" s="1131" t="s">
        <v>1099</v>
      </c>
      <c r="D16" s="1131">
        <v>480</v>
      </c>
      <c r="E16" s="1131">
        <v>486.51</v>
      </c>
      <c r="F16" s="1131">
        <v>514</v>
      </c>
      <c r="G16" s="287" t="s">
        <v>1919</v>
      </c>
    </row>
    <row r="17" spans="1:7" ht="21.75" customHeight="1" x14ac:dyDescent="0.2">
      <c r="A17" s="1635">
        <v>3</v>
      </c>
      <c r="B17" s="2019" t="s">
        <v>326</v>
      </c>
      <c r="C17" s="2020"/>
      <c r="D17" s="2020"/>
      <c r="E17" s="2020"/>
      <c r="F17" s="2020"/>
      <c r="G17" s="2021"/>
    </row>
    <row r="18" spans="1:7" ht="37.5" customHeight="1" x14ac:dyDescent="0.2">
      <c r="A18" s="1141" t="s">
        <v>218</v>
      </c>
      <c r="B18" s="184" t="s">
        <v>1920</v>
      </c>
      <c r="C18" s="184" t="s">
        <v>1921</v>
      </c>
      <c r="D18" s="1131">
        <v>453</v>
      </c>
      <c r="E18" s="1131">
        <v>230</v>
      </c>
      <c r="F18" s="1131">
        <v>299</v>
      </c>
      <c r="G18" s="287" t="s">
        <v>1922</v>
      </c>
    </row>
    <row r="19" spans="1:7" ht="22.5" customHeight="1" x14ac:dyDescent="0.2">
      <c r="A19" s="1635">
        <v>4</v>
      </c>
      <c r="B19" s="2019" t="s">
        <v>334</v>
      </c>
      <c r="C19" s="2020"/>
      <c r="D19" s="2020"/>
      <c r="E19" s="2020"/>
      <c r="F19" s="2020"/>
      <c r="G19" s="2021"/>
    </row>
    <row r="20" spans="1:7" ht="57.75" customHeight="1" x14ac:dyDescent="0.2">
      <c r="A20" s="1137" t="s">
        <v>223</v>
      </c>
      <c r="B20" s="184" t="s">
        <v>1923</v>
      </c>
      <c r="C20" s="1131" t="s">
        <v>1924</v>
      </c>
      <c r="D20" s="190">
        <v>58752</v>
      </c>
      <c r="E20" s="190">
        <v>64216</v>
      </c>
      <c r="F20" s="190">
        <v>73082.5</v>
      </c>
      <c r="G20" s="287" t="s">
        <v>1925</v>
      </c>
    </row>
  </sheetData>
  <mergeCells count="13">
    <mergeCell ref="B9:G9"/>
    <mergeCell ref="B17:G17"/>
    <mergeCell ref="B19:G19"/>
    <mergeCell ref="A2:G2"/>
    <mergeCell ref="A3:G3"/>
    <mergeCell ref="A4:G4"/>
    <mergeCell ref="A6:A7"/>
    <mergeCell ref="B6:B7"/>
    <mergeCell ref="C6:C7"/>
    <mergeCell ref="D6:D7"/>
    <mergeCell ref="E6:E7"/>
    <mergeCell ref="F6:F7"/>
    <mergeCell ref="G6:G7"/>
  </mergeCells>
  <pageMargins left="0.78740157480314965" right="0.39370078740157483" top="0.78740157480314965" bottom="0.78740157480314965" header="0.39370078740157483" footer="0.39370078740157483"/>
  <pageSetup paperSize="9" scale="62" firstPageNumber="109" orientation="landscape" useFirstPageNumber="1" r:id="rId1"/>
  <headerFooter>
    <oddFooter>&amp;R&amp;"Arial,обычный"&amp;14&amp;P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27"/>
  <sheetViews>
    <sheetView zoomScale="62" zoomScaleNormal="62" zoomScaleSheetLayoutView="62" zoomScalePageLayoutView="70" workbookViewId="0">
      <selection activeCell="F6" sqref="F6"/>
    </sheetView>
  </sheetViews>
  <sheetFormatPr defaultRowHeight="18" x14ac:dyDescent="0.25"/>
  <cols>
    <col min="1" max="1" width="8.7109375" style="1142" customWidth="1"/>
    <col min="2" max="2" width="45.7109375" style="1142" customWidth="1"/>
    <col min="3" max="3" width="15.7109375" style="1143" customWidth="1"/>
    <col min="4" max="5" width="17.7109375" style="1142" customWidth="1"/>
    <col min="6" max="6" width="13.7109375" style="1142" customWidth="1"/>
    <col min="7" max="7" width="34.7109375" style="1142" customWidth="1"/>
    <col min="8" max="8" width="17.7109375" style="1142" customWidth="1"/>
    <col min="9" max="9" width="13.7109375" style="1142" customWidth="1"/>
    <col min="10" max="10" width="30.7109375" style="1193" customWidth="1"/>
    <col min="11" max="256" width="9.140625" style="1145"/>
    <col min="257" max="257" width="8.7109375" style="1145" customWidth="1"/>
    <col min="258" max="258" width="45.7109375" style="1145" customWidth="1"/>
    <col min="259" max="259" width="15.7109375" style="1145" customWidth="1"/>
    <col min="260" max="261" width="17.7109375" style="1145" customWidth="1"/>
    <col min="262" max="262" width="15.28515625" style="1145" customWidth="1"/>
    <col min="263" max="263" width="35.7109375" style="1145" customWidth="1"/>
    <col min="264" max="264" width="17.7109375" style="1145" customWidth="1"/>
    <col min="265" max="265" width="15.28515625" style="1145" customWidth="1"/>
    <col min="266" max="266" width="30.7109375" style="1145" customWidth="1"/>
    <col min="267" max="512" width="9.140625" style="1145"/>
    <col min="513" max="513" width="8.7109375" style="1145" customWidth="1"/>
    <col min="514" max="514" width="45.7109375" style="1145" customWidth="1"/>
    <col min="515" max="515" width="15.7109375" style="1145" customWidth="1"/>
    <col min="516" max="517" width="17.7109375" style="1145" customWidth="1"/>
    <col min="518" max="518" width="15.28515625" style="1145" customWidth="1"/>
    <col min="519" max="519" width="35.7109375" style="1145" customWidth="1"/>
    <col min="520" max="520" width="17.7109375" style="1145" customWidth="1"/>
    <col min="521" max="521" width="15.28515625" style="1145" customWidth="1"/>
    <col min="522" max="522" width="30.7109375" style="1145" customWidth="1"/>
    <col min="523" max="768" width="9.140625" style="1145"/>
    <col min="769" max="769" width="8.7109375" style="1145" customWidth="1"/>
    <col min="770" max="770" width="45.7109375" style="1145" customWidth="1"/>
    <col min="771" max="771" width="15.7109375" style="1145" customWidth="1"/>
    <col min="772" max="773" width="17.7109375" style="1145" customWidth="1"/>
    <col min="774" max="774" width="15.28515625" style="1145" customWidth="1"/>
    <col min="775" max="775" width="35.7109375" style="1145" customWidth="1"/>
    <col min="776" max="776" width="17.7109375" style="1145" customWidth="1"/>
    <col min="777" max="777" width="15.28515625" style="1145" customWidth="1"/>
    <col min="778" max="778" width="30.7109375" style="1145" customWidth="1"/>
    <col min="779" max="1024" width="9.140625" style="1145"/>
    <col min="1025" max="1025" width="8.7109375" style="1145" customWidth="1"/>
    <col min="1026" max="1026" width="45.7109375" style="1145" customWidth="1"/>
    <col min="1027" max="1027" width="15.7109375" style="1145" customWidth="1"/>
    <col min="1028" max="1029" width="17.7109375" style="1145" customWidth="1"/>
    <col min="1030" max="1030" width="15.28515625" style="1145" customWidth="1"/>
    <col min="1031" max="1031" width="35.7109375" style="1145" customWidth="1"/>
    <col min="1032" max="1032" width="17.7109375" style="1145" customWidth="1"/>
    <col min="1033" max="1033" width="15.28515625" style="1145" customWidth="1"/>
    <col min="1034" max="1034" width="30.7109375" style="1145" customWidth="1"/>
    <col min="1035" max="1280" width="9.140625" style="1145"/>
    <col min="1281" max="1281" width="8.7109375" style="1145" customWidth="1"/>
    <col min="1282" max="1282" width="45.7109375" style="1145" customWidth="1"/>
    <col min="1283" max="1283" width="15.7109375" style="1145" customWidth="1"/>
    <col min="1284" max="1285" width="17.7109375" style="1145" customWidth="1"/>
    <col min="1286" max="1286" width="15.28515625" style="1145" customWidth="1"/>
    <col min="1287" max="1287" width="35.7109375" style="1145" customWidth="1"/>
    <col min="1288" max="1288" width="17.7109375" style="1145" customWidth="1"/>
    <col min="1289" max="1289" width="15.28515625" style="1145" customWidth="1"/>
    <col min="1290" max="1290" width="30.7109375" style="1145" customWidth="1"/>
    <col min="1291" max="1536" width="9.140625" style="1145"/>
    <col min="1537" max="1537" width="8.7109375" style="1145" customWidth="1"/>
    <col min="1538" max="1538" width="45.7109375" style="1145" customWidth="1"/>
    <col min="1539" max="1539" width="15.7109375" style="1145" customWidth="1"/>
    <col min="1540" max="1541" width="17.7109375" style="1145" customWidth="1"/>
    <col min="1542" max="1542" width="15.28515625" style="1145" customWidth="1"/>
    <col min="1543" max="1543" width="35.7109375" style="1145" customWidth="1"/>
    <col min="1544" max="1544" width="17.7109375" style="1145" customWidth="1"/>
    <col min="1545" max="1545" width="15.28515625" style="1145" customWidth="1"/>
    <col min="1546" max="1546" width="30.7109375" style="1145" customWidth="1"/>
    <col min="1547" max="1792" width="9.140625" style="1145"/>
    <col min="1793" max="1793" width="8.7109375" style="1145" customWidth="1"/>
    <col min="1794" max="1794" width="45.7109375" style="1145" customWidth="1"/>
    <col min="1795" max="1795" width="15.7109375" style="1145" customWidth="1"/>
    <col min="1796" max="1797" width="17.7109375" style="1145" customWidth="1"/>
    <col min="1798" max="1798" width="15.28515625" style="1145" customWidth="1"/>
    <col min="1799" max="1799" width="35.7109375" style="1145" customWidth="1"/>
    <col min="1800" max="1800" width="17.7109375" style="1145" customWidth="1"/>
    <col min="1801" max="1801" width="15.28515625" style="1145" customWidth="1"/>
    <col min="1802" max="1802" width="30.7109375" style="1145" customWidth="1"/>
    <col min="1803" max="2048" width="9.140625" style="1145"/>
    <col min="2049" max="2049" width="8.7109375" style="1145" customWidth="1"/>
    <col min="2050" max="2050" width="45.7109375" style="1145" customWidth="1"/>
    <col min="2051" max="2051" width="15.7109375" style="1145" customWidth="1"/>
    <col min="2052" max="2053" width="17.7109375" style="1145" customWidth="1"/>
    <col min="2054" max="2054" width="15.28515625" style="1145" customWidth="1"/>
    <col min="2055" max="2055" width="35.7109375" style="1145" customWidth="1"/>
    <col min="2056" max="2056" width="17.7109375" style="1145" customWidth="1"/>
    <col min="2057" max="2057" width="15.28515625" style="1145" customWidth="1"/>
    <col min="2058" max="2058" width="30.7109375" style="1145" customWidth="1"/>
    <col min="2059" max="2304" width="9.140625" style="1145"/>
    <col min="2305" max="2305" width="8.7109375" style="1145" customWidth="1"/>
    <col min="2306" max="2306" width="45.7109375" style="1145" customWidth="1"/>
    <col min="2307" max="2307" width="15.7109375" style="1145" customWidth="1"/>
    <col min="2308" max="2309" width="17.7109375" style="1145" customWidth="1"/>
    <col min="2310" max="2310" width="15.28515625" style="1145" customWidth="1"/>
    <col min="2311" max="2311" width="35.7109375" style="1145" customWidth="1"/>
    <col min="2312" max="2312" width="17.7109375" style="1145" customWidth="1"/>
    <col min="2313" max="2313" width="15.28515625" style="1145" customWidth="1"/>
    <col min="2314" max="2314" width="30.7109375" style="1145" customWidth="1"/>
    <col min="2315" max="2560" width="9.140625" style="1145"/>
    <col min="2561" max="2561" width="8.7109375" style="1145" customWidth="1"/>
    <col min="2562" max="2562" width="45.7109375" style="1145" customWidth="1"/>
    <col min="2563" max="2563" width="15.7109375" style="1145" customWidth="1"/>
    <col min="2564" max="2565" width="17.7109375" style="1145" customWidth="1"/>
    <col min="2566" max="2566" width="15.28515625" style="1145" customWidth="1"/>
    <col min="2567" max="2567" width="35.7109375" style="1145" customWidth="1"/>
    <col min="2568" max="2568" width="17.7109375" style="1145" customWidth="1"/>
    <col min="2569" max="2569" width="15.28515625" style="1145" customWidth="1"/>
    <col min="2570" max="2570" width="30.7109375" style="1145" customWidth="1"/>
    <col min="2571" max="2816" width="9.140625" style="1145"/>
    <col min="2817" max="2817" width="8.7109375" style="1145" customWidth="1"/>
    <col min="2818" max="2818" width="45.7109375" style="1145" customWidth="1"/>
    <col min="2819" max="2819" width="15.7109375" style="1145" customWidth="1"/>
    <col min="2820" max="2821" width="17.7109375" style="1145" customWidth="1"/>
    <col min="2822" max="2822" width="15.28515625" style="1145" customWidth="1"/>
    <col min="2823" max="2823" width="35.7109375" style="1145" customWidth="1"/>
    <col min="2824" max="2824" width="17.7109375" style="1145" customWidth="1"/>
    <col min="2825" max="2825" width="15.28515625" style="1145" customWidth="1"/>
    <col min="2826" max="2826" width="30.7109375" style="1145" customWidth="1"/>
    <col min="2827" max="3072" width="9.140625" style="1145"/>
    <col min="3073" max="3073" width="8.7109375" style="1145" customWidth="1"/>
    <col min="3074" max="3074" width="45.7109375" style="1145" customWidth="1"/>
    <col min="3075" max="3075" width="15.7109375" style="1145" customWidth="1"/>
    <col min="3076" max="3077" width="17.7109375" style="1145" customWidth="1"/>
    <col min="3078" max="3078" width="15.28515625" style="1145" customWidth="1"/>
    <col min="3079" max="3079" width="35.7109375" style="1145" customWidth="1"/>
    <col min="3080" max="3080" width="17.7109375" style="1145" customWidth="1"/>
    <col min="3081" max="3081" width="15.28515625" style="1145" customWidth="1"/>
    <col min="3082" max="3082" width="30.7109375" style="1145" customWidth="1"/>
    <col min="3083" max="3328" width="9.140625" style="1145"/>
    <col min="3329" max="3329" width="8.7109375" style="1145" customWidth="1"/>
    <col min="3330" max="3330" width="45.7109375" style="1145" customWidth="1"/>
    <col min="3331" max="3331" width="15.7109375" style="1145" customWidth="1"/>
    <col min="3332" max="3333" width="17.7109375" style="1145" customWidth="1"/>
    <col min="3334" max="3334" width="15.28515625" style="1145" customWidth="1"/>
    <col min="3335" max="3335" width="35.7109375" style="1145" customWidth="1"/>
    <col min="3336" max="3336" width="17.7109375" style="1145" customWidth="1"/>
    <col min="3337" max="3337" width="15.28515625" style="1145" customWidth="1"/>
    <col min="3338" max="3338" width="30.7109375" style="1145" customWidth="1"/>
    <col min="3339" max="3584" width="9.140625" style="1145"/>
    <col min="3585" max="3585" width="8.7109375" style="1145" customWidth="1"/>
    <col min="3586" max="3586" width="45.7109375" style="1145" customWidth="1"/>
    <col min="3587" max="3587" width="15.7109375" style="1145" customWidth="1"/>
    <col min="3588" max="3589" width="17.7109375" style="1145" customWidth="1"/>
    <col min="3590" max="3590" width="15.28515625" style="1145" customWidth="1"/>
    <col min="3591" max="3591" width="35.7109375" style="1145" customWidth="1"/>
    <col min="3592" max="3592" width="17.7109375" style="1145" customWidth="1"/>
    <col min="3593" max="3593" width="15.28515625" style="1145" customWidth="1"/>
    <col min="3594" max="3594" width="30.7109375" style="1145" customWidth="1"/>
    <col min="3595" max="3840" width="9.140625" style="1145"/>
    <col min="3841" max="3841" width="8.7109375" style="1145" customWidth="1"/>
    <col min="3842" max="3842" width="45.7109375" style="1145" customWidth="1"/>
    <col min="3843" max="3843" width="15.7109375" style="1145" customWidth="1"/>
    <col min="3844" max="3845" width="17.7109375" style="1145" customWidth="1"/>
    <col min="3846" max="3846" width="15.28515625" style="1145" customWidth="1"/>
    <col min="3847" max="3847" width="35.7109375" style="1145" customWidth="1"/>
    <col min="3848" max="3848" width="17.7109375" style="1145" customWidth="1"/>
    <col min="3849" max="3849" width="15.28515625" style="1145" customWidth="1"/>
    <col min="3850" max="3850" width="30.7109375" style="1145" customWidth="1"/>
    <col min="3851" max="4096" width="9.140625" style="1145"/>
    <col min="4097" max="4097" width="8.7109375" style="1145" customWidth="1"/>
    <col min="4098" max="4098" width="45.7109375" style="1145" customWidth="1"/>
    <col min="4099" max="4099" width="15.7109375" style="1145" customWidth="1"/>
    <col min="4100" max="4101" width="17.7109375" style="1145" customWidth="1"/>
    <col min="4102" max="4102" width="15.28515625" style="1145" customWidth="1"/>
    <col min="4103" max="4103" width="35.7109375" style="1145" customWidth="1"/>
    <col min="4104" max="4104" width="17.7109375" style="1145" customWidth="1"/>
    <col min="4105" max="4105" width="15.28515625" style="1145" customWidth="1"/>
    <col min="4106" max="4106" width="30.7109375" style="1145" customWidth="1"/>
    <col min="4107" max="4352" width="9.140625" style="1145"/>
    <col min="4353" max="4353" width="8.7109375" style="1145" customWidth="1"/>
    <col min="4354" max="4354" width="45.7109375" style="1145" customWidth="1"/>
    <col min="4355" max="4355" width="15.7109375" style="1145" customWidth="1"/>
    <col min="4356" max="4357" width="17.7109375" style="1145" customWidth="1"/>
    <col min="4358" max="4358" width="15.28515625" style="1145" customWidth="1"/>
    <col min="4359" max="4359" width="35.7109375" style="1145" customWidth="1"/>
    <col min="4360" max="4360" width="17.7109375" style="1145" customWidth="1"/>
    <col min="4361" max="4361" width="15.28515625" style="1145" customWidth="1"/>
    <col min="4362" max="4362" width="30.7109375" style="1145" customWidth="1"/>
    <col min="4363" max="4608" width="9.140625" style="1145"/>
    <col min="4609" max="4609" width="8.7109375" style="1145" customWidth="1"/>
    <col min="4610" max="4610" width="45.7109375" style="1145" customWidth="1"/>
    <col min="4611" max="4611" width="15.7109375" style="1145" customWidth="1"/>
    <col min="4612" max="4613" width="17.7109375" style="1145" customWidth="1"/>
    <col min="4614" max="4614" width="15.28515625" style="1145" customWidth="1"/>
    <col min="4615" max="4615" width="35.7109375" style="1145" customWidth="1"/>
    <col min="4616" max="4616" width="17.7109375" style="1145" customWidth="1"/>
    <col min="4617" max="4617" width="15.28515625" style="1145" customWidth="1"/>
    <col min="4618" max="4618" width="30.7109375" style="1145" customWidth="1"/>
    <col min="4619" max="4864" width="9.140625" style="1145"/>
    <col min="4865" max="4865" width="8.7109375" style="1145" customWidth="1"/>
    <col min="4866" max="4866" width="45.7109375" style="1145" customWidth="1"/>
    <col min="4867" max="4867" width="15.7109375" style="1145" customWidth="1"/>
    <col min="4868" max="4869" width="17.7109375" style="1145" customWidth="1"/>
    <col min="4870" max="4870" width="15.28515625" style="1145" customWidth="1"/>
    <col min="4871" max="4871" width="35.7109375" style="1145" customWidth="1"/>
    <col min="4872" max="4872" width="17.7109375" style="1145" customWidth="1"/>
    <col min="4873" max="4873" width="15.28515625" style="1145" customWidth="1"/>
    <col min="4874" max="4874" width="30.7109375" style="1145" customWidth="1"/>
    <col min="4875" max="5120" width="9.140625" style="1145"/>
    <col min="5121" max="5121" width="8.7109375" style="1145" customWidth="1"/>
    <col min="5122" max="5122" width="45.7109375" style="1145" customWidth="1"/>
    <col min="5123" max="5123" width="15.7109375" style="1145" customWidth="1"/>
    <col min="5124" max="5125" width="17.7109375" style="1145" customWidth="1"/>
    <col min="5126" max="5126" width="15.28515625" style="1145" customWidth="1"/>
    <col min="5127" max="5127" width="35.7109375" style="1145" customWidth="1"/>
    <col min="5128" max="5128" width="17.7109375" style="1145" customWidth="1"/>
    <col min="5129" max="5129" width="15.28515625" style="1145" customWidth="1"/>
    <col min="5130" max="5130" width="30.7109375" style="1145" customWidth="1"/>
    <col min="5131" max="5376" width="9.140625" style="1145"/>
    <col min="5377" max="5377" width="8.7109375" style="1145" customWidth="1"/>
    <col min="5378" max="5378" width="45.7109375" style="1145" customWidth="1"/>
    <col min="5379" max="5379" width="15.7109375" style="1145" customWidth="1"/>
    <col min="5380" max="5381" width="17.7109375" style="1145" customWidth="1"/>
    <col min="5382" max="5382" width="15.28515625" style="1145" customWidth="1"/>
    <col min="5383" max="5383" width="35.7109375" style="1145" customWidth="1"/>
    <col min="5384" max="5384" width="17.7109375" style="1145" customWidth="1"/>
    <col min="5385" max="5385" width="15.28515625" style="1145" customWidth="1"/>
    <col min="5386" max="5386" width="30.7109375" style="1145" customWidth="1"/>
    <col min="5387" max="5632" width="9.140625" style="1145"/>
    <col min="5633" max="5633" width="8.7109375" style="1145" customWidth="1"/>
    <col min="5634" max="5634" width="45.7109375" style="1145" customWidth="1"/>
    <col min="5635" max="5635" width="15.7109375" style="1145" customWidth="1"/>
    <col min="5636" max="5637" width="17.7109375" style="1145" customWidth="1"/>
    <col min="5638" max="5638" width="15.28515625" style="1145" customWidth="1"/>
    <col min="5639" max="5639" width="35.7109375" style="1145" customWidth="1"/>
    <col min="5640" max="5640" width="17.7109375" style="1145" customWidth="1"/>
    <col min="5641" max="5641" width="15.28515625" style="1145" customWidth="1"/>
    <col min="5642" max="5642" width="30.7109375" style="1145" customWidth="1"/>
    <col min="5643" max="5888" width="9.140625" style="1145"/>
    <col min="5889" max="5889" width="8.7109375" style="1145" customWidth="1"/>
    <col min="5890" max="5890" width="45.7109375" style="1145" customWidth="1"/>
    <col min="5891" max="5891" width="15.7109375" style="1145" customWidth="1"/>
    <col min="5892" max="5893" width="17.7109375" style="1145" customWidth="1"/>
    <col min="5894" max="5894" width="15.28515625" style="1145" customWidth="1"/>
    <col min="5895" max="5895" width="35.7109375" style="1145" customWidth="1"/>
    <col min="5896" max="5896" width="17.7109375" style="1145" customWidth="1"/>
    <col min="5897" max="5897" width="15.28515625" style="1145" customWidth="1"/>
    <col min="5898" max="5898" width="30.7109375" style="1145" customWidth="1"/>
    <col min="5899" max="6144" width="9.140625" style="1145"/>
    <col min="6145" max="6145" width="8.7109375" style="1145" customWidth="1"/>
    <col min="6146" max="6146" width="45.7109375" style="1145" customWidth="1"/>
    <col min="6147" max="6147" width="15.7109375" style="1145" customWidth="1"/>
    <col min="6148" max="6149" width="17.7109375" style="1145" customWidth="1"/>
    <col min="6150" max="6150" width="15.28515625" style="1145" customWidth="1"/>
    <col min="6151" max="6151" width="35.7109375" style="1145" customWidth="1"/>
    <col min="6152" max="6152" width="17.7109375" style="1145" customWidth="1"/>
    <col min="6153" max="6153" width="15.28515625" style="1145" customWidth="1"/>
    <col min="6154" max="6154" width="30.7109375" style="1145" customWidth="1"/>
    <col min="6155" max="6400" width="9.140625" style="1145"/>
    <col min="6401" max="6401" width="8.7109375" style="1145" customWidth="1"/>
    <col min="6402" max="6402" width="45.7109375" style="1145" customWidth="1"/>
    <col min="6403" max="6403" width="15.7109375" style="1145" customWidth="1"/>
    <col min="6404" max="6405" width="17.7109375" style="1145" customWidth="1"/>
    <col min="6406" max="6406" width="15.28515625" style="1145" customWidth="1"/>
    <col min="6407" max="6407" width="35.7109375" style="1145" customWidth="1"/>
    <col min="6408" max="6408" width="17.7109375" style="1145" customWidth="1"/>
    <col min="6409" max="6409" width="15.28515625" style="1145" customWidth="1"/>
    <col min="6410" max="6410" width="30.7109375" style="1145" customWidth="1"/>
    <col min="6411" max="6656" width="9.140625" style="1145"/>
    <col min="6657" max="6657" width="8.7109375" style="1145" customWidth="1"/>
    <col min="6658" max="6658" width="45.7109375" style="1145" customWidth="1"/>
    <col min="6659" max="6659" width="15.7109375" style="1145" customWidth="1"/>
    <col min="6660" max="6661" width="17.7109375" style="1145" customWidth="1"/>
    <col min="6662" max="6662" width="15.28515625" style="1145" customWidth="1"/>
    <col min="6663" max="6663" width="35.7109375" style="1145" customWidth="1"/>
    <col min="6664" max="6664" width="17.7109375" style="1145" customWidth="1"/>
    <col min="6665" max="6665" width="15.28515625" style="1145" customWidth="1"/>
    <col min="6666" max="6666" width="30.7109375" style="1145" customWidth="1"/>
    <col min="6667" max="6912" width="9.140625" style="1145"/>
    <col min="6913" max="6913" width="8.7109375" style="1145" customWidth="1"/>
    <col min="6914" max="6914" width="45.7109375" style="1145" customWidth="1"/>
    <col min="6915" max="6915" width="15.7109375" style="1145" customWidth="1"/>
    <col min="6916" max="6917" width="17.7109375" style="1145" customWidth="1"/>
    <col min="6918" max="6918" width="15.28515625" style="1145" customWidth="1"/>
    <col min="6919" max="6919" width="35.7109375" style="1145" customWidth="1"/>
    <col min="6920" max="6920" width="17.7109375" style="1145" customWidth="1"/>
    <col min="6921" max="6921" width="15.28515625" style="1145" customWidth="1"/>
    <col min="6922" max="6922" width="30.7109375" style="1145" customWidth="1"/>
    <col min="6923" max="7168" width="9.140625" style="1145"/>
    <col min="7169" max="7169" width="8.7109375" style="1145" customWidth="1"/>
    <col min="7170" max="7170" width="45.7109375" style="1145" customWidth="1"/>
    <col min="7171" max="7171" width="15.7109375" style="1145" customWidth="1"/>
    <col min="7172" max="7173" width="17.7109375" style="1145" customWidth="1"/>
    <col min="7174" max="7174" width="15.28515625" style="1145" customWidth="1"/>
    <col min="7175" max="7175" width="35.7109375" style="1145" customWidth="1"/>
    <col min="7176" max="7176" width="17.7109375" style="1145" customWidth="1"/>
    <col min="7177" max="7177" width="15.28515625" style="1145" customWidth="1"/>
    <col min="7178" max="7178" width="30.7109375" style="1145" customWidth="1"/>
    <col min="7179" max="7424" width="9.140625" style="1145"/>
    <col min="7425" max="7425" width="8.7109375" style="1145" customWidth="1"/>
    <col min="7426" max="7426" width="45.7109375" style="1145" customWidth="1"/>
    <col min="7427" max="7427" width="15.7109375" style="1145" customWidth="1"/>
    <col min="7428" max="7429" width="17.7109375" style="1145" customWidth="1"/>
    <col min="7430" max="7430" width="15.28515625" style="1145" customWidth="1"/>
    <col min="7431" max="7431" width="35.7109375" style="1145" customWidth="1"/>
    <col min="7432" max="7432" width="17.7109375" style="1145" customWidth="1"/>
    <col min="7433" max="7433" width="15.28515625" style="1145" customWidth="1"/>
    <col min="7434" max="7434" width="30.7109375" style="1145" customWidth="1"/>
    <col min="7435" max="7680" width="9.140625" style="1145"/>
    <col min="7681" max="7681" width="8.7109375" style="1145" customWidth="1"/>
    <col min="7682" max="7682" width="45.7109375" style="1145" customWidth="1"/>
    <col min="7683" max="7683" width="15.7109375" style="1145" customWidth="1"/>
    <col min="7684" max="7685" width="17.7109375" style="1145" customWidth="1"/>
    <col min="7686" max="7686" width="15.28515625" style="1145" customWidth="1"/>
    <col min="7687" max="7687" width="35.7109375" style="1145" customWidth="1"/>
    <col min="7688" max="7688" width="17.7109375" style="1145" customWidth="1"/>
    <col min="7689" max="7689" width="15.28515625" style="1145" customWidth="1"/>
    <col min="7690" max="7690" width="30.7109375" style="1145" customWidth="1"/>
    <col min="7691" max="7936" width="9.140625" style="1145"/>
    <col min="7937" max="7937" width="8.7109375" style="1145" customWidth="1"/>
    <col min="7938" max="7938" width="45.7109375" style="1145" customWidth="1"/>
    <col min="7939" max="7939" width="15.7109375" style="1145" customWidth="1"/>
    <col min="7940" max="7941" width="17.7109375" style="1145" customWidth="1"/>
    <col min="7942" max="7942" width="15.28515625" style="1145" customWidth="1"/>
    <col min="7943" max="7943" width="35.7109375" style="1145" customWidth="1"/>
    <col min="7944" max="7944" width="17.7109375" style="1145" customWidth="1"/>
    <col min="7945" max="7945" width="15.28515625" style="1145" customWidth="1"/>
    <col min="7946" max="7946" width="30.7109375" style="1145" customWidth="1"/>
    <col min="7947" max="8192" width="9.140625" style="1145"/>
    <col min="8193" max="8193" width="8.7109375" style="1145" customWidth="1"/>
    <col min="8194" max="8194" width="45.7109375" style="1145" customWidth="1"/>
    <col min="8195" max="8195" width="15.7109375" style="1145" customWidth="1"/>
    <col min="8196" max="8197" width="17.7109375" style="1145" customWidth="1"/>
    <col min="8198" max="8198" width="15.28515625" style="1145" customWidth="1"/>
    <col min="8199" max="8199" width="35.7109375" style="1145" customWidth="1"/>
    <col min="8200" max="8200" width="17.7109375" style="1145" customWidth="1"/>
    <col min="8201" max="8201" width="15.28515625" style="1145" customWidth="1"/>
    <col min="8202" max="8202" width="30.7109375" style="1145" customWidth="1"/>
    <col min="8203" max="8448" width="9.140625" style="1145"/>
    <col min="8449" max="8449" width="8.7109375" style="1145" customWidth="1"/>
    <col min="8450" max="8450" width="45.7109375" style="1145" customWidth="1"/>
    <col min="8451" max="8451" width="15.7109375" style="1145" customWidth="1"/>
    <col min="8452" max="8453" width="17.7109375" style="1145" customWidth="1"/>
    <col min="8454" max="8454" width="15.28515625" style="1145" customWidth="1"/>
    <col min="8455" max="8455" width="35.7109375" style="1145" customWidth="1"/>
    <col min="8456" max="8456" width="17.7109375" style="1145" customWidth="1"/>
    <col min="8457" max="8457" width="15.28515625" style="1145" customWidth="1"/>
    <col min="8458" max="8458" width="30.7109375" style="1145" customWidth="1"/>
    <col min="8459" max="8704" width="9.140625" style="1145"/>
    <col min="8705" max="8705" width="8.7109375" style="1145" customWidth="1"/>
    <col min="8706" max="8706" width="45.7109375" style="1145" customWidth="1"/>
    <col min="8707" max="8707" width="15.7109375" style="1145" customWidth="1"/>
    <col min="8708" max="8709" width="17.7109375" style="1145" customWidth="1"/>
    <col min="8710" max="8710" width="15.28515625" style="1145" customWidth="1"/>
    <col min="8711" max="8711" width="35.7109375" style="1145" customWidth="1"/>
    <col min="8712" max="8712" width="17.7109375" style="1145" customWidth="1"/>
    <col min="8713" max="8713" width="15.28515625" style="1145" customWidth="1"/>
    <col min="8714" max="8714" width="30.7109375" style="1145" customWidth="1"/>
    <col min="8715" max="8960" width="9.140625" style="1145"/>
    <col min="8961" max="8961" width="8.7109375" style="1145" customWidth="1"/>
    <col min="8962" max="8962" width="45.7109375" style="1145" customWidth="1"/>
    <col min="8963" max="8963" width="15.7109375" style="1145" customWidth="1"/>
    <col min="8964" max="8965" width="17.7109375" style="1145" customWidth="1"/>
    <col min="8966" max="8966" width="15.28515625" style="1145" customWidth="1"/>
    <col min="8967" max="8967" width="35.7109375" style="1145" customWidth="1"/>
    <col min="8968" max="8968" width="17.7109375" style="1145" customWidth="1"/>
    <col min="8969" max="8969" width="15.28515625" style="1145" customWidth="1"/>
    <col min="8970" max="8970" width="30.7109375" style="1145" customWidth="1"/>
    <col min="8971" max="9216" width="9.140625" style="1145"/>
    <col min="9217" max="9217" width="8.7109375" style="1145" customWidth="1"/>
    <col min="9218" max="9218" width="45.7109375" style="1145" customWidth="1"/>
    <col min="9219" max="9219" width="15.7109375" style="1145" customWidth="1"/>
    <col min="9220" max="9221" width="17.7109375" style="1145" customWidth="1"/>
    <col min="9222" max="9222" width="15.28515625" style="1145" customWidth="1"/>
    <col min="9223" max="9223" width="35.7109375" style="1145" customWidth="1"/>
    <col min="9224" max="9224" width="17.7109375" style="1145" customWidth="1"/>
    <col min="9225" max="9225" width="15.28515625" style="1145" customWidth="1"/>
    <col min="9226" max="9226" width="30.7109375" style="1145" customWidth="1"/>
    <col min="9227" max="9472" width="9.140625" style="1145"/>
    <col min="9473" max="9473" width="8.7109375" style="1145" customWidth="1"/>
    <col min="9474" max="9474" width="45.7109375" style="1145" customWidth="1"/>
    <col min="9475" max="9475" width="15.7109375" style="1145" customWidth="1"/>
    <col min="9476" max="9477" width="17.7109375" style="1145" customWidth="1"/>
    <col min="9478" max="9478" width="15.28515625" style="1145" customWidth="1"/>
    <col min="9479" max="9479" width="35.7109375" style="1145" customWidth="1"/>
    <col min="9480" max="9480" width="17.7109375" style="1145" customWidth="1"/>
    <col min="9481" max="9481" width="15.28515625" style="1145" customWidth="1"/>
    <col min="9482" max="9482" width="30.7109375" style="1145" customWidth="1"/>
    <col min="9483" max="9728" width="9.140625" style="1145"/>
    <col min="9729" max="9729" width="8.7109375" style="1145" customWidth="1"/>
    <col min="9730" max="9730" width="45.7109375" style="1145" customWidth="1"/>
    <col min="9731" max="9731" width="15.7109375" style="1145" customWidth="1"/>
    <col min="9732" max="9733" width="17.7109375" style="1145" customWidth="1"/>
    <col min="9734" max="9734" width="15.28515625" style="1145" customWidth="1"/>
    <col min="9735" max="9735" width="35.7109375" style="1145" customWidth="1"/>
    <col min="9736" max="9736" width="17.7109375" style="1145" customWidth="1"/>
    <col min="9737" max="9737" width="15.28515625" style="1145" customWidth="1"/>
    <col min="9738" max="9738" width="30.7109375" style="1145" customWidth="1"/>
    <col min="9739" max="9984" width="9.140625" style="1145"/>
    <col min="9985" max="9985" width="8.7109375" style="1145" customWidth="1"/>
    <col min="9986" max="9986" width="45.7109375" style="1145" customWidth="1"/>
    <col min="9987" max="9987" width="15.7109375" style="1145" customWidth="1"/>
    <col min="9988" max="9989" width="17.7109375" style="1145" customWidth="1"/>
    <col min="9990" max="9990" width="15.28515625" style="1145" customWidth="1"/>
    <col min="9991" max="9991" width="35.7109375" style="1145" customWidth="1"/>
    <col min="9992" max="9992" width="17.7109375" style="1145" customWidth="1"/>
    <col min="9993" max="9993" width="15.28515625" style="1145" customWidth="1"/>
    <col min="9994" max="9994" width="30.7109375" style="1145" customWidth="1"/>
    <col min="9995" max="10240" width="9.140625" style="1145"/>
    <col min="10241" max="10241" width="8.7109375" style="1145" customWidth="1"/>
    <col min="10242" max="10242" width="45.7109375" style="1145" customWidth="1"/>
    <col min="10243" max="10243" width="15.7109375" style="1145" customWidth="1"/>
    <col min="10244" max="10245" width="17.7109375" style="1145" customWidth="1"/>
    <col min="10246" max="10246" width="15.28515625" style="1145" customWidth="1"/>
    <col min="10247" max="10247" width="35.7109375" style="1145" customWidth="1"/>
    <col min="10248" max="10248" width="17.7109375" style="1145" customWidth="1"/>
    <col min="10249" max="10249" width="15.28515625" style="1145" customWidth="1"/>
    <col min="10250" max="10250" width="30.7109375" style="1145" customWidth="1"/>
    <col min="10251" max="10496" width="9.140625" style="1145"/>
    <col min="10497" max="10497" width="8.7109375" style="1145" customWidth="1"/>
    <col min="10498" max="10498" width="45.7109375" style="1145" customWidth="1"/>
    <col min="10499" max="10499" width="15.7109375" style="1145" customWidth="1"/>
    <col min="10500" max="10501" width="17.7109375" style="1145" customWidth="1"/>
    <col min="10502" max="10502" width="15.28515625" style="1145" customWidth="1"/>
    <col min="10503" max="10503" width="35.7109375" style="1145" customWidth="1"/>
    <col min="10504" max="10504" width="17.7109375" style="1145" customWidth="1"/>
    <col min="10505" max="10505" width="15.28515625" style="1145" customWidth="1"/>
    <col min="10506" max="10506" width="30.7109375" style="1145" customWidth="1"/>
    <col min="10507" max="10752" width="9.140625" style="1145"/>
    <col min="10753" max="10753" width="8.7109375" style="1145" customWidth="1"/>
    <col min="10754" max="10754" width="45.7109375" style="1145" customWidth="1"/>
    <col min="10755" max="10755" width="15.7109375" style="1145" customWidth="1"/>
    <col min="10756" max="10757" width="17.7109375" style="1145" customWidth="1"/>
    <col min="10758" max="10758" width="15.28515625" style="1145" customWidth="1"/>
    <col min="10759" max="10759" width="35.7109375" style="1145" customWidth="1"/>
    <col min="10760" max="10760" width="17.7109375" style="1145" customWidth="1"/>
    <col min="10761" max="10761" width="15.28515625" style="1145" customWidth="1"/>
    <col min="10762" max="10762" width="30.7109375" style="1145" customWidth="1"/>
    <col min="10763" max="11008" width="9.140625" style="1145"/>
    <col min="11009" max="11009" width="8.7109375" style="1145" customWidth="1"/>
    <col min="11010" max="11010" width="45.7109375" style="1145" customWidth="1"/>
    <col min="11011" max="11011" width="15.7109375" style="1145" customWidth="1"/>
    <col min="11012" max="11013" width="17.7109375" style="1145" customWidth="1"/>
    <col min="11014" max="11014" width="15.28515625" style="1145" customWidth="1"/>
    <col min="11015" max="11015" width="35.7109375" style="1145" customWidth="1"/>
    <col min="11016" max="11016" width="17.7109375" style="1145" customWidth="1"/>
    <col min="11017" max="11017" width="15.28515625" style="1145" customWidth="1"/>
    <col min="11018" max="11018" width="30.7109375" style="1145" customWidth="1"/>
    <col min="11019" max="11264" width="9.140625" style="1145"/>
    <col min="11265" max="11265" width="8.7109375" style="1145" customWidth="1"/>
    <col min="11266" max="11266" width="45.7109375" style="1145" customWidth="1"/>
    <col min="11267" max="11267" width="15.7109375" style="1145" customWidth="1"/>
    <col min="11268" max="11269" width="17.7109375" style="1145" customWidth="1"/>
    <col min="11270" max="11270" width="15.28515625" style="1145" customWidth="1"/>
    <col min="11271" max="11271" width="35.7109375" style="1145" customWidth="1"/>
    <col min="11272" max="11272" width="17.7109375" style="1145" customWidth="1"/>
    <col min="11273" max="11273" width="15.28515625" style="1145" customWidth="1"/>
    <col min="11274" max="11274" width="30.7109375" style="1145" customWidth="1"/>
    <col min="11275" max="11520" width="9.140625" style="1145"/>
    <col min="11521" max="11521" width="8.7109375" style="1145" customWidth="1"/>
    <col min="11522" max="11522" width="45.7109375" style="1145" customWidth="1"/>
    <col min="11523" max="11523" width="15.7109375" style="1145" customWidth="1"/>
    <col min="11524" max="11525" width="17.7109375" style="1145" customWidth="1"/>
    <col min="11526" max="11526" width="15.28515625" style="1145" customWidth="1"/>
    <col min="11527" max="11527" width="35.7109375" style="1145" customWidth="1"/>
    <col min="11528" max="11528" width="17.7109375" style="1145" customWidth="1"/>
    <col min="11529" max="11529" width="15.28515625" style="1145" customWidth="1"/>
    <col min="11530" max="11530" width="30.7109375" style="1145" customWidth="1"/>
    <col min="11531" max="11776" width="9.140625" style="1145"/>
    <col min="11777" max="11777" width="8.7109375" style="1145" customWidth="1"/>
    <col min="11778" max="11778" width="45.7109375" style="1145" customWidth="1"/>
    <col min="11779" max="11779" width="15.7109375" style="1145" customWidth="1"/>
    <col min="11780" max="11781" width="17.7109375" style="1145" customWidth="1"/>
    <col min="11782" max="11782" width="15.28515625" style="1145" customWidth="1"/>
    <col min="11783" max="11783" width="35.7109375" style="1145" customWidth="1"/>
    <col min="11784" max="11784" width="17.7109375" style="1145" customWidth="1"/>
    <col min="11785" max="11785" width="15.28515625" style="1145" customWidth="1"/>
    <col min="11786" max="11786" width="30.7109375" style="1145" customWidth="1"/>
    <col min="11787" max="12032" width="9.140625" style="1145"/>
    <col min="12033" max="12033" width="8.7109375" style="1145" customWidth="1"/>
    <col min="12034" max="12034" width="45.7109375" style="1145" customWidth="1"/>
    <col min="12035" max="12035" width="15.7109375" style="1145" customWidth="1"/>
    <col min="12036" max="12037" width="17.7109375" style="1145" customWidth="1"/>
    <col min="12038" max="12038" width="15.28515625" style="1145" customWidth="1"/>
    <col min="12039" max="12039" width="35.7109375" style="1145" customWidth="1"/>
    <col min="12040" max="12040" width="17.7109375" style="1145" customWidth="1"/>
    <col min="12041" max="12041" width="15.28515625" style="1145" customWidth="1"/>
    <col min="12042" max="12042" width="30.7109375" style="1145" customWidth="1"/>
    <col min="12043" max="12288" width="9.140625" style="1145"/>
    <col min="12289" max="12289" width="8.7109375" style="1145" customWidth="1"/>
    <col min="12290" max="12290" width="45.7109375" style="1145" customWidth="1"/>
    <col min="12291" max="12291" width="15.7109375" style="1145" customWidth="1"/>
    <col min="12292" max="12293" width="17.7109375" style="1145" customWidth="1"/>
    <col min="12294" max="12294" width="15.28515625" style="1145" customWidth="1"/>
    <col min="12295" max="12295" width="35.7109375" style="1145" customWidth="1"/>
    <col min="12296" max="12296" width="17.7109375" style="1145" customWidth="1"/>
    <col min="12297" max="12297" width="15.28515625" style="1145" customWidth="1"/>
    <col min="12298" max="12298" width="30.7109375" style="1145" customWidth="1"/>
    <col min="12299" max="12544" width="9.140625" style="1145"/>
    <col min="12545" max="12545" width="8.7109375" style="1145" customWidth="1"/>
    <col min="12546" max="12546" width="45.7109375" style="1145" customWidth="1"/>
    <col min="12547" max="12547" width="15.7109375" style="1145" customWidth="1"/>
    <col min="12548" max="12549" width="17.7109375" style="1145" customWidth="1"/>
    <col min="12550" max="12550" width="15.28515625" style="1145" customWidth="1"/>
    <col min="12551" max="12551" width="35.7109375" style="1145" customWidth="1"/>
    <col min="12552" max="12552" width="17.7109375" style="1145" customWidth="1"/>
    <col min="12553" max="12553" width="15.28515625" style="1145" customWidth="1"/>
    <col min="12554" max="12554" width="30.7109375" style="1145" customWidth="1"/>
    <col min="12555" max="12800" width="9.140625" style="1145"/>
    <col min="12801" max="12801" width="8.7109375" style="1145" customWidth="1"/>
    <col min="12802" max="12802" width="45.7109375" style="1145" customWidth="1"/>
    <col min="12803" max="12803" width="15.7109375" style="1145" customWidth="1"/>
    <col min="12804" max="12805" width="17.7109375" style="1145" customWidth="1"/>
    <col min="12806" max="12806" width="15.28515625" style="1145" customWidth="1"/>
    <col min="12807" max="12807" width="35.7109375" style="1145" customWidth="1"/>
    <col min="12808" max="12808" width="17.7109375" style="1145" customWidth="1"/>
    <col min="12809" max="12809" width="15.28515625" style="1145" customWidth="1"/>
    <col min="12810" max="12810" width="30.7109375" style="1145" customWidth="1"/>
    <col min="12811" max="13056" width="9.140625" style="1145"/>
    <col min="13057" max="13057" width="8.7109375" style="1145" customWidth="1"/>
    <col min="13058" max="13058" width="45.7109375" style="1145" customWidth="1"/>
    <col min="13059" max="13059" width="15.7109375" style="1145" customWidth="1"/>
    <col min="13060" max="13061" width="17.7109375" style="1145" customWidth="1"/>
    <col min="13062" max="13062" width="15.28515625" style="1145" customWidth="1"/>
    <col min="13063" max="13063" width="35.7109375" style="1145" customWidth="1"/>
    <col min="13064" max="13064" width="17.7109375" style="1145" customWidth="1"/>
    <col min="13065" max="13065" width="15.28515625" style="1145" customWidth="1"/>
    <col min="13066" max="13066" width="30.7109375" style="1145" customWidth="1"/>
    <col min="13067" max="13312" width="9.140625" style="1145"/>
    <col min="13313" max="13313" width="8.7109375" style="1145" customWidth="1"/>
    <col min="13314" max="13314" width="45.7109375" style="1145" customWidth="1"/>
    <col min="13315" max="13315" width="15.7109375" style="1145" customWidth="1"/>
    <col min="13316" max="13317" width="17.7109375" style="1145" customWidth="1"/>
    <col min="13318" max="13318" width="15.28515625" style="1145" customWidth="1"/>
    <col min="13319" max="13319" width="35.7109375" style="1145" customWidth="1"/>
    <col min="13320" max="13320" width="17.7109375" style="1145" customWidth="1"/>
    <col min="13321" max="13321" width="15.28515625" style="1145" customWidth="1"/>
    <col min="13322" max="13322" width="30.7109375" style="1145" customWidth="1"/>
    <col min="13323" max="13568" width="9.140625" style="1145"/>
    <col min="13569" max="13569" width="8.7109375" style="1145" customWidth="1"/>
    <col min="13570" max="13570" width="45.7109375" style="1145" customWidth="1"/>
    <col min="13571" max="13571" width="15.7109375" style="1145" customWidth="1"/>
    <col min="13572" max="13573" width="17.7109375" style="1145" customWidth="1"/>
    <col min="13574" max="13574" width="15.28515625" style="1145" customWidth="1"/>
    <col min="13575" max="13575" width="35.7109375" style="1145" customWidth="1"/>
    <col min="13576" max="13576" width="17.7109375" style="1145" customWidth="1"/>
    <col min="13577" max="13577" width="15.28515625" style="1145" customWidth="1"/>
    <col min="13578" max="13578" width="30.7109375" style="1145" customWidth="1"/>
    <col min="13579" max="13824" width="9.140625" style="1145"/>
    <col min="13825" max="13825" width="8.7109375" style="1145" customWidth="1"/>
    <col min="13826" max="13826" width="45.7109375" style="1145" customWidth="1"/>
    <col min="13827" max="13827" width="15.7109375" style="1145" customWidth="1"/>
    <col min="13828" max="13829" width="17.7109375" style="1145" customWidth="1"/>
    <col min="13830" max="13830" width="15.28515625" style="1145" customWidth="1"/>
    <col min="13831" max="13831" width="35.7109375" style="1145" customWidth="1"/>
    <col min="13832" max="13832" width="17.7109375" style="1145" customWidth="1"/>
    <col min="13833" max="13833" width="15.28515625" style="1145" customWidth="1"/>
    <col min="13834" max="13834" width="30.7109375" style="1145" customWidth="1"/>
    <col min="13835" max="14080" width="9.140625" style="1145"/>
    <col min="14081" max="14081" width="8.7109375" style="1145" customWidth="1"/>
    <col min="14082" max="14082" width="45.7109375" style="1145" customWidth="1"/>
    <col min="14083" max="14083" width="15.7109375" style="1145" customWidth="1"/>
    <col min="14084" max="14085" width="17.7109375" style="1145" customWidth="1"/>
    <col min="14086" max="14086" width="15.28515625" style="1145" customWidth="1"/>
    <col min="14087" max="14087" width="35.7109375" style="1145" customWidth="1"/>
    <col min="14088" max="14088" width="17.7109375" style="1145" customWidth="1"/>
    <col min="14089" max="14089" width="15.28515625" style="1145" customWidth="1"/>
    <col min="14090" max="14090" width="30.7109375" style="1145" customWidth="1"/>
    <col min="14091" max="14336" width="9.140625" style="1145"/>
    <col min="14337" max="14337" width="8.7109375" style="1145" customWidth="1"/>
    <col min="14338" max="14338" width="45.7109375" style="1145" customWidth="1"/>
    <col min="14339" max="14339" width="15.7109375" style="1145" customWidth="1"/>
    <col min="14340" max="14341" width="17.7109375" style="1145" customWidth="1"/>
    <col min="14342" max="14342" width="15.28515625" style="1145" customWidth="1"/>
    <col min="14343" max="14343" width="35.7109375" style="1145" customWidth="1"/>
    <col min="14344" max="14344" width="17.7109375" style="1145" customWidth="1"/>
    <col min="14345" max="14345" width="15.28515625" style="1145" customWidth="1"/>
    <col min="14346" max="14346" width="30.7109375" style="1145" customWidth="1"/>
    <col min="14347" max="14592" width="9.140625" style="1145"/>
    <col min="14593" max="14593" width="8.7109375" style="1145" customWidth="1"/>
    <col min="14594" max="14594" width="45.7109375" style="1145" customWidth="1"/>
    <col min="14595" max="14595" width="15.7109375" style="1145" customWidth="1"/>
    <col min="14596" max="14597" width="17.7109375" style="1145" customWidth="1"/>
    <col min="14598" max="14598" width="15.28515625" style="1145" customWidth="1"/>
    <col min="14599" max="14599" width="35.7109375" style="1145" customWidth="1"/>
    <col min="14600" max="14600" width="17.7109375" style="1145" customWidth="1"/>
    <col min="14601" max="14601" width="15.28515625" style="1145" customWidth="1"/>
    <col min="14602" max="14602" width="30.7109375" style="1145" customWidth="1"/>
    <col min="14603" max="14848" width="9.140625" style="1145"/>
    <col min="14849" max="14849" width="8.7109375" style="1145" customWidth="1"/>
    <col min="14850" max="14850" width="45.7109375" style="1145" customWidth="1"/>
    <col min="14851" max="14851" width="15.7109375" style="1145" customWidth="1"/>
    <col min="14852" max="14853" width="17.7109375" style="1145" customWidth="1"/>
    <col min="14854" max="14854" width="15.28515625" style="1145" customWidth="1"/>
    <col min="14855" max="14855" width="35.7109375" style="1145" customWidth="1"/>
    <col min="14856" max="14856" width="17.7109375" style="1145" customWidth="1"/>
    <col min="14857" max="14857" width="15.28515625" style="1145" customWidth="1"/>
    <col min="14858" max="14858" width="30.7109375" style="1145" customWidth="1"/>
    <col min="14859" max="15104" width="9.140625" style="1145"/>
    <col min="15105" max="15105" width="8.7109375" style="1145" customWidth="1"/>
    <col min="15106" max="15106" width="45.7109375" style="1145" customWidth="1"/>
    <col min="15107" max="15107" width="15.7109375" style="1145" customWidth="1"/>
    <col min="15108" max="15109" width="17.7109375" style="1145" customWidth="1"/>
    <col min="15110" max="15110" width="15.28515625" style="1145" customWidth="1"/>
    <col min="15111" max="15111" width="35.7109375" style="1145" customWidth="1"/>
    <col min="15112" max="15112" width="17.7109375" style="1145" customWidth="1"/>
    <col min="15113" max="15113" width="15.28515625" style="1145" customWidth="1"/>
    <col min="15114" max="15114" width="30.7109375" style="1145" customWidth="1"/>
    <col min="15115" max="15360" width="9.140625" style="1145"/>
    <col min="15361" max="15361" width="8.7109375" style="1145" customWidth="1"/>
    <col min="15362" max="15362" width="45.7109375" style="1145" customWidth="1"/>
    <col min="15363" max="15363" width="15.7109375" style="1145" customWidth="1"/>
    <col min="15364" max="15365" width="17.7109375" style="1145" customWidth="1"/>
    <col min="15366" max="15366" width="15.28515625" style="1145" customWidth="1"/>
    <col min="15367" max="15367" width="35.7109375" style="1145" customWidth="1"/>
    <col min="15368" max="15368" width="17.7109375" style="1145" customWidth="1"/>
    <col min="15369" max="15369" width="15.28515625" style="1145" customWidth="1"/>
    <col min="15370" max="15370" width="30.7109375" style="1145" customWidth="1"/>
    <col min="15371" max="15616" width="9.140625" style="1145"/>
    <col min="15617" max="15617" width="8.7109375" style="1145" customWidth="1"/>
    <col min="15618" max="15618" width="45.7109375" style="1145" customWidth="1"/>
    <col min="15619" max="15619" width="15.7109375" style="1145" customWidth="1"/>
    <col min="15620" max="15621" width="17.7109375" style="1145" customWidth="1"/>
    <col min="15622" max="15622" width="15.28515625" style="1145" customWidth="1"/>
    <col min="15623" max="15623" width="35.7109375" style="1145" customWidth="1"/>
    <col min="15624" max="15624" width="17.7109375" style="1145" customWidth="1"/>
    <col min="15625" max="15625" width="15.28515625" style="1145" customWidth="1"/>
    <col min="15626" max="15626" width="30.7109375" style="1145" customWidth="1"/>
    <col min="15627" max="15872" width="9.140625" style="1145"/>
    <col min="15873" max="15873" width="8.7109375" style="1145" customWidth="1"/>
    <col min="15874" max="15874" width="45.7109375" style="1145" customWidth="1"/>
    <col min="15875" max="15875" width="15.7109375" style="1145" customWidth="1"/>
    <col min="15876" max="15877" width="17.7109375" style="1145" customWidth="1"/>
    <col min="15878" max="15878" width="15.28515625" style="1145" customWidth="1"/>
    <col min="15879" max="15879" width="35.7109375" style="1145" customWidth="1"/>
    <col min="15880" max="15880" width="17.7109375" style="1145" customWidth="1"/>
    <col min="15881" max="15881" width="15.28515625" style="1145" customWidth="1"/>
    <col min="15882" max="15882" width="30.7109375" style="1145" customWidth="1"/>
    <col min="15883" max="16128" width="9.140625" style="1145"/>
    <col min="16129" max="16129" width="8.7109375" style="1145" customWidth="1"/>
    <col min="16130" max="16130" width="45.7109375" style="1145" customWidth="1"/>
    <col min="16131" max="16131" width="15.7109375" style="1145" customWidth="1"/>
    <col min="16132" max="16133" width="17.7109375" style="1145" customWidth="1"/>
    <col min="16134" max="16134" width="15.28515625" style="1145" customWidth="1"/>
    <col min="16135" max="16135" width="35.7109375" style="1145" customWidth="1"/>
    <col min="16136" max="16136" width="17.7109375" style="1145" customWidth="1"/>
    <col min="16137" max="16137" width="15.28515625" style="1145" customWidth="1"/>
    <col min="16138" max="16138" width="30.7109375" style="1145" customWidth="1"/>
    <col min="16139" max="16384" width="9.140625" style="1145"/>
  </cols>
  <sheetData>
    <row r="1" spans="1:10" x14ac:dyDescent="0.25">
      <c r="J1" s="1144" t="s">
        <v>2054</v>
      </c>
    </row>
    <row r="2" spans="1:10" ht="41.25" customHeight="1" x14ac:dyDescent="0.2">
      <c r="A2" s="2029" t="s">
        <v>192</v>
      </c>
      <c r="B2" s="2029"/>
      <c r="C2" s="2029"/>
      <c r="D2" s="2029"/>
      <c r="E2" s="2029"/>
      <c r="F2" s="2029"/>
      <c r="G2" s="2029"/>
      <c r="H2" s="2029"/>
      <c r="I2" s="2029"/>
      <c r="J2" s="2029"/>
    </row>
    <row r="3" spans="1:10" ht="23.25" customHeight="1" x14ac:dyDescent="0.2">
      <c r="A3" s="2029" t="s">
        <v>2613</v>
      </c>
      <c r="B3" s="2029"/>
      <c r="C3" s="2029"/>
      <c r="D3" s="2029"/>
      <c r="E3" s="2029"/>
      <c r="F3" s="2029"/>
      <c r="G3" s="2029"/>
      <c r="H3" s="2029"/>
      <c r="I3" s="2029"/>
      <c r="J3" s="2029"/>
    </row>
    <row r="4" spans="1:10" s="1146" customFormat="1" ht="18" customHeight="1" x14ac:dyDescent="0.25">
      <c r="A4" s="2030" t="s">
        <v>339</v>
      </c>
      <c r="B4" s="2030"/>
      <c r="C4" s="2030"/>
      <c r="D4" s="2030"/>
      <c r="E4" s="2030"/>
      <c r="F4" s="2030"/>
      <c r="G4" s="2030"/>
      <c r="H4" s="2030"/>
      <c r="I4" s="2030"/>
      <c r="J4" s="2030"/>
    </row>
    <row r="5" spans="1:10" ht="13.5" customHeight="1" x14ac:dyDescent="0.25">
      <c r="A5" s="1147"/>
      <c r="B5" s="1147"/>
      <c r="C5" s="1147"/>
      <c r="D5" s="1147"/>
      <c r="E5" s="1147"/>
      <c r="F5" s="1147"/>
      <c r="G5" s="1147"/>
      <c r="H5" s="1147"/>
      <c r="I5" s="1147"/>
      <c r="J5" s="1148"/>
    </row>
    <row r="6" spans="1:10" ht="106.5" customHeight="1" x14ac:dyDescent="0.2">
      <c r="A6" s="176" t="s">
        <v>6</v>
      </c>
      <c r="B6" s="177" t="s">
        <v>194</v>
      </c>
      <c r="C6" s="177" t="s">
        <v>195</v>
      </c>
      <c r="D6" s="178" t="s">
        <v>196</v>
      </c>
      <c r="E6" s="179" t="s">
        <v>197</v>
      </c>
      <c r="F6" s="179" t="s">
        <v>198</v>
      </c>
      <c r="G6" s="177" t="s">
        <v>199</v>
      </c>
      <c r="H6" s="177" t="s">
        <v>200</v>
      </c>
      <c r="I6" s="177" t="s">
        <v>201</v>
      </c>
      <c r="J6" s="177" t="s">
        <v>202</v>
      </c>
    </row>
    <row r="7" spans="1:10" x14ac:dyDescent="0.2">
      <c r="A7" s="197">
        <v>1</v>
      </c>
      <c r="B7" s="197">
        <v>2</v>
      </c>
      <c r="C7" s="197">
        <v>3</v>
      </c>
      <c r="D7" s="197">
        <v>4</v>
      </c>
      <c r="E7" s="197">
        <v>5</v>
      </c>
      <c r="F7" s="197">
        <v>6</v>
      </c>
      <c r="G7" s="197">
        <v>7</v>
      </c>
      <c r="H7" s="197">
        <v>8</v>
      </c>
      <c r="I7" s="197">
        <v>9</v>
      </c>
      <c r="J7" s="197">
        <v>10</v>
      </c>
    </row>
    <row r="8" spans="1:10" ht="23.25" customHeight="1" x14ac:dyDescent="0.2">
      <c r="A8" s="1149"/>
      <c r="B8" s="2026" t="s">
        <v>340</v>
      </c>
      <c r="C8" s="2027"/>
      <c r="D8" s="2027"/>
      <c r="E8" s="2027"/>
      <c r="F8" s="2027"/>
      <c r="G8" s="2027"/>
      <c r="H8" s="2027"/>
      <c r="I8" s="2027"/>
      <c r="J8" s="2028"/>
    </row>
    <row r="9" spans="1:10" ht="90.75" customHeight="1" x14ac:dyDescent="0.25">
      <c r="A9" s="1150" t="s">
        <v>16</v>
      </c>
      <c r="B9" s="1151" t="s">
        <v>341</v>
      </c>
      <c r="C9" s="1152" t="s">
        <v>214</v>
      </c>
      <c r="D9" s="1153">
        <f>D10+D13</f>
        <v>65685.900000000009</v>
      </c>
      <c r="E9" s="1153">
        <f>E10+E13</f>
        <v>65301</v>
      </c>
      <c r="F9" s="1154">
        <f>(E9/D9)*100</f>
        <v>99.414029494914431</v>
      </c>
      <c r="G9" s="1155"/>
      <c r="H9" s="1154">
        <f>H10+H13</f>
        <v>65301</v>
      </c>
      <c r="I9" s="1154">
        <f>H9/D9*100</f>
        <v>99.414029494914431</v>
      </c>
      <c r="J9" s="1156"/>
    </row>
    <row r="10" spans="1:10" ht="90" customHeight="1" x14ac:dyDescent="0.2">
      <c r="A10" s="1157" t="s">
        <v>206</v>
      </c>
      <c r="B10" s="1158" t="s">
        <v>342</v>
      </c>
      <c r="C10" s="1159" t="s">
        <v>214</v>
      </c>
      <c r="D10" s="1160">
        <f>D11+D12</f>
        <v>60426.8</v>
      </c>
      <c r="E10" s="1160">
        <f>E11+E12</f>
        <v>60101.9</v>
      </c>
      <c r="F10" s="1161">
        <f t="shared" ref="F10:F17" si="0">(E10/D10)*100</f>
        <v>99.462324663890854</v>
      </c>
      <c r="G10" s="1162" t="s">
        <v>1926</v>
      </c>
      <c r="H10" s="1161">
        <f>H11+H12</f>
        <v>60101.9</v>
      </c>
      <c r="I10" s="1161">
        <f t="shared" ref="I10:I17" si="1">H10/D10*100</f>
        <v>99.462324663890854</v>
      </c>
      <c r="J10" s="1163"/>
    </row>
    <row r="11" spans="1:10" ht="218.25" customHeight="1" x14ac:dyDescent="0.2">
      <c r="A11" s="1157" t="s">
        <v>239</v>
      </c>
      <c r="B11" s="1158" t="s">
        <v>343</v>
      </c>
      <c r="C11" s="1159" t="s">
        <v>214</v>
      </c>
      <c r="D11" s="1160">
        <v>60326.8</v>
      </c>
      <c r="E11" s="1160">
        <v>60001.9</v>
      </c>
      <c r="F11" s="1161">
        <f t="shared" si="0"/>
        <v>99.461433392787285</v>
      </c>
      <c r="G11" s="1636" t="s">
        <v>1927</v>
      </c>
      <c r="H11" s="1161">
        <v>60001.9</v>
      </c>
      <c r="I11" s="1161">
        <f t="shared" si="1"/>
        <v>99.461433392787285</v>
      </c>
      <c r="J11" s="1174" t="s">
        <v>212</v>
      </c>
    </row>
    <row r="12" spans="1:10" ht="184.5" customHeight="1" x14ac:dyDescent="0.2">
      <c r="A12" s="1171" t="s">
        <v>242</v>
      </c>
      <c r="B12" s="1172" t="s">
        <v>344</v>
      </c>
      <c r="C12" s="1159" t="s">
        <v>214</v>
      </c>
      <c r="D12" s="198">
        <v>100</v>
      </c>
      <c r="E12" s="199">
        <v>100</v>
      </c>
      <c r="F12" s="1161">
        <f t="shared" si="0"/>
        <v>100</v>
      </c>
      <c r="G12" s="1173" t="s">
        <v>1928</v>
      </c>
      <c r="H12" s="1161">
        <v>100</v>
      </c>
      <c r="I12" s="1161">
        <f t="shared" si="1"/>
        <v>100</v>
      </c>
      <c r="J12" s="1174"/>
    </row>
    <row r="13" spans="1:10" ht="293.25" customHeight="1" x14ac:dyDescent="0.2">
      <c r="A13" s="1164" t="s">
        <v>209</v>
      </c>
      <c r="B13" s="1165" t="s">
        <v>345</v>
      </c>
      <c r="C13" s="1166" t="s">
        <v>214</v>
      </c>
      <c r="D13" s="1167">
        <v>5259.1</v>
      </c>
      <c r="E13" s="1167">
        <v>5199.1000000000004</v>
      </c>
      <c r="F13" s="1168">
        <f t="shared" si="0"/>
        <v>98.859120381814378</v>
      </c>
      <c r="G13" s="1169" t="s">
        <v>1929</v>
      </c>
      <c r="H13" s="1168">
        <v>5199.1000000000004</v>
      </c>
      <c r="I13" s="1168">
        <f t="shared" si="1"/>
        <v>98.859120381814378</v>
      </c>
      <c r="J13" s="1170" t="s">
        <v>212</v>
      </c>
    </row>
    <row r="14" spans="1:10" ht="90" x14ac:dyDescent="0.2">
      <c r="A14" s="1175" t="s">
        <v>24</v>
      </c>
      <c r="B14" s="1176" t="s">
        <v>346</v>
      </c>
      <c r="C14" s="1176" t="s">
        <v>214</v>
      </c>
      <c r="D14" s="201">
        <v>0</v>
      </c>
      <c r="E14" s="201">
        <f>E15</f>
        <v>0</v>
      </c>
      <c r="F14" s="1154">
        <v>0</v>
      </c>
      <c r="G14" s="202"/>
      <c r="H14" s="1154">
        <f>E14</f>
        <v>0</v>
      </c>
      <c r="I14" s="1154">
        <v>0</v>
      </c>
      <c r="J14" s="183"/>
    </row>
    <row r="15" spans="1:10" ht="409.6" customHeight="1" x14ac:dyDescent="0.2">
      <c r="A15" s="2031" t="s">
        <v>261</v>
      </c>
      <c r="B15" s="2033" t="s">
        <v>347</v>
      </c>
      <c r="C15" s="2033" t="s">
        <v>214</v>
      </c>
      <c r="D15" s="2035">
        <v>0</v>
      </c>
      <c r="E15" s="2037">
        <v>0</v>
      </c>
      <c r="F15" s="2037">
        <v>0</v>
      </c>
      <c r="G15" s="2039" t="s">
        <v>1930</v>
      </c>
      <c r="H15" s="2041">
        <v>0</v>
      </c>
      <c r="I15" s="2041">
        <v>0</v>
      </c>
      <c r="J15" s="2043"/>
    </row>
    <row r="16" spans="1:10" ht="44.25" customHeight="1" x14ac:dyDescent="0.2">
      <c r="A16" s="2032"/>
      <c r="B16" s="2034"/>
      <c r="C16" s="2034"/>
      <c r="D16" s="2036"/>
      <c r="E16" s="2038"/>
      <c r="F16" s="2038"/>
      <c r="G16" s="2040"/>
      <c r="H16" s="2042"/>
      <c r="I16" s="2042"/>
      <c r="J16" s="2044"/>
    </row>
    <row r="17" spans="1:11" ht="91.5" customHeight="1" x14ac:dyDescent="0.25">
      <c r="A17" s="1177"/>
      <c r="B17" s="154" t="s">
        <v>234</v>
      </c>
      <c r="C17" s="200" t="s">
        <v>214</v>
      </c>
      <c r="D17" s="1153">
        <f>D14+D9</f>
        <v>65685.900000000009</v>
      </c>
      <c r="E17" s="1153">
        <f>E14+E9</f>
        <v>65301</v>
      </c>
      <c r="F17" s="1154">
        <f t="shared" si="0"/>
        <v>99.414029494914431</v>
      </c>
      <c r="G17" s="1155"/>
      <c r="H17" s="1154">
        <f>H14+H9</f>
        <v>65301</v>
      </c>
      <c r="I17" s="1154">
        <f t="shared" si="1"/>
        <v>99.414029494914431</v>
      </c>
      <c r="J17" s="1178"/>
    </row>
    <row r="18" spans="1:11" ht="25.5" customHeight="1" x14ac:dyDescent="0.2">
      <c r="A18" s="1156"/>
      <c r="B18" s="2026" t="s">
        <v>348</v>
      </c>
      <c r="C18" s="2027"/>
      <c r="D18" s="2027"/>
      <c r="E18" s="2027"/>
      <c r="F18" s="2027"/>
      <c r="G18" s="2027"/>
      <c r="H18" s="2027"/>
      <c r="I18" s="2027"/>
      <c r="J18" s="2028"/>
    </row>
    <row r="19" spans="1:11" ht="92.25" customHeight="1" x14ac:dyDescent="0.2">
      <c r="A19" s="1150" t="s">
        <v>16</v>
      </c>
      <c r="B19" s="1152" t="s">
        <v>349</v>
      </c>
      <c r="C19" s="1151" t="s">
        <v>214</v>
      </c>
      <c r="D19" s="1179">
        <f>D20</f>
        <v>0</v>
      </c>
      <c r="E19" s="1179">
        <f>E20</f>
        <v>0</v>
      </c>
      <c r="F19" s="1179">
        <v>0</v>
      </c>
      <c r="G19" s="1180"/>
      <c r="H19" s="1179">
        <f>H20</f>
        <v>0</v>
      </c>
      <c r="I19" s="1179">
        <v>0</v>
      </c>
      <c r="J19" s="1180"/>
    </row>
    <row r="20" spans="1:11" ht="237" customHeight="1" x14ac:dyDescent="0.2">
      <c r="A20" s="1157" t="s">
        <v>206</v>
      </c>
      <c r="B20" s="1158" t="s">
        <v>350</v>
      </c>
      <c r="C20" s="1158" t="s">
        <v>214</v>
      </c>
      <c r="D20" s="1181">
        <v>0</v>
      </c>
      <c r="E20" s="1181">
        <v>0</v>
      </c>
      <c r="F20" s="1181">
        <v>0</v>
      </c>
      <c r="G20" s="1182" t="s">
        <v>1931</v>
      </c>
      <c r="H20" s="1181">
        <v>0</v>
      </c>
      <c r="I20" s="1181">
        <v>0</v>
      </c>
      <c r="J20" s="1183"/>
    </row>
    <row r="21" spans="1:11" ht="90.75" customHeight="1" x14ac:dyDescent="0.25">
      <c r="A21" s="1177"/>
      <c r="B21" s="1156" t="s">
        <v>271</v>
      </c>
      <c r="C21" s="1151" t="s">
        <v>214</v>
      </c>
      <c r="D21" s="1184">
        <f>D19</f>
        <v>0</v>
      </c>
      <c r="E21" s="1184">
        <f>E19</f>
        <v>0</v>
      </c>
      <c r="F21" s="1179">
        <v>0</v>
      </c>
      <c r="G21" s="1185"/>
      <c r="H21" s="1179">
        <f>H19</f>
        <v>0</v>
      </c>
      <c r="I21" s="1179">
        <f>F21</f>
        <v>0</v>
      </c>
      <c r="J21" s="1186"/>
    </row>
    <row r="22" spans="1:11" ht="26.25" customHeight="1" x14ac:dyDescent="0.2">
      <c r="A22" s="1149"/>
      <c r="B22" s="2026" t="s">
        <v>351</v>
      </c>
      <c r="C22" s="2027"/>
      <c r="D22" s="2027"/>
      <c r="E22" s="2027"/>
      <c r="F22" s="2027"/>
      <c r="G22" s="2027"/>
      <c r="H22" s="2027"/>
      <c r="I22" s="2027"/>
      <c r="J22" s="2028"/>
    </row>
    <row r="23" spans="1:11" ht="91.5" customHeight="1" x14ac:dyDescent="0.2">
      <c r="A23" s="1150" t="s">
        <v>16</v>
      </c>
      <c r="B23" s="1152" t="s">
        <v>352</v>
      </c>
      <c r="C23" s="1151" t="s">
        <v>214</v>
      </c>
      <c r="D23" s="1179">
        <f>D24+D25</f>
        <v>0</v>
      </c>
      <c r="E23" s="1179">
        <f>E24+E25</f>
        <v>0</v>
      </c>
      <c r="F23" s="1179">
        <v>0</v>
      </c>
      <c r="G23" s="1150"/>
      <c r="H23" s="1154">
        <f>H24+H25</f>
        <v>0</v>
      </c>
      <c r="I23" s="1154">
        <f>F23</f>
        <v>0</v>
      </c>
      <c r="J23" s="1178"/>
    </row>
    <row r="24" spans="1:11" ht="224.25" customHeight="1" x14ac:dyDescent="0.2">
      <c r="A24" s="1157" t="s">
        <v>206</v>
      </c>
      <c r="B24" s="1158" t="s">
        <v>353</v>
      </c>
      <c r="C24" s="1158" t="s">
        <v>214</v>
      </c>
      <c r="D24" s="1181">
        <v>0</v>
      </c>
      <c r="E24" s="1181">
        <v>0</v>
      </c>
      <c r="F24" s="1181">
        <v>0</v>
      </c>
      <c r="G24" s="1187" t="s">
        <v>1932</v>
      </c>
      <c r="H24" s="1161">
        <f>E24</f>
        <v>0</v>
      </c>
      <c r="I24" s="1161">
        <f>F24</f>
        <v>0</v>
      </c>
      <c r="J24" s="1188"/>
    </row>
    <row r="25" spans="1:11" ht="167.25" customHeight="1" x14ac:dyDescent="0.2">
      <c r="A25" s="1157" t="s">
        <v>209</v>
      </c>
      <c r="B25" s="1158" t="s">
        <v>354</v>
      </c>
      <c r="C25" s="1158" t="s">
        <v>214</v>
      </c>
      <c r="D25" s="1181">
        <v>0</v>
      </c>
      <c r="E25" s="1181">
        <v>0</v>
      </c>
      <c r="F25" s="1181">
        <v>0</v>
      </c>
      <c r="G25" s="1187" t="s">
        <v>355</v>
      </c>
      <c r="H25" s="1161">
        <f>E25</f>
        <v>0</v>
      </c>
      <c r="I25" s="1161">
        <f>F25</f>
        <v>0</v>
      </c>
      <c r="J25" s="1188"/>
      <c r="K25" s="1145" t="s">
        <v>1933</v>
      </c>
    </row>
    <row r="26" spans="1:11" ht="90.75" customHeight="1" x14ac:dyDescent="0.25">
      <c r="A26" s="1177"/>
      <c r="B26" s="1156" t="s">
        <v>333</v>
      </c>
      <c r="C26" s="1189" t="s">
        <v>214</v>
      </c>
      <c r="D26" s="1184">
        <f>D23</f>
        <v>0</v>
      </c>
      <c r="E26" s="1184">
        <f>E23</f>
        <v>0</v>
      </c>
      <c r="F26" s="1179">
        <v>0</v>
      </c>
      <c r="G26" s="1150"/>
      <c r="H26" s="1154">
        <f>H23</f>
        <v>0</v>
      </c>
      <c r="I26" s="1154">
        <f>F26</f>
        <v>0</v>
      </c>
      <c r="J26" s="1190"/>
    </row>
    <row r="27" spans="1:11" ht="91.5" customHeight="1" x14ac:dyDescent="0.25">
      <c r="A27" s="1177"/>
      <c r="B27" s="1156" t="s">
        <v>314</v>
      </c>
      <c r="C27" s="1189" t="s">
        <v>214</v>
      </c>
      <c r="D27" s="1154">
        <f>D26+D21+D17</f>
        <v>65685.900000000009</v>
      </c>
      <c r="E27" s="1154">
        <f>E26+E21+E17</f>
        <v>65301</v>
      </c>
      <c r="F27" s="1179">
        <f>E27/D27*100</f>
        <v>99.414029494914431</v>
      </c>
      <c r="G27" s="1191"/>
      <c r="H27" s="1154">
        <f>H26+H21+H17</f>
        <v>65301</v>
      </c>
      <c r="I27" s="1154">
        <f>H27/D27*100</f>
        <v>99.414029494914431</v>
      </c>
      <c r="J27" s="1192"/>
    </row>
  </sheetData>
  <mergeCells count="16">
    <mergeCell ref="B18:J18"/>
    <mergeCell ref="B22:J22"/>
    <mergeCell ref="A2:J2"/>
    <mergeCell ref="A4:J4"/>
    <mergeCell ref="B8:J8"/>
    <mergeCell ref="A15:A16"/>
    <mergeCell ref="B15:B16"/>
    <mergeCell ref="C15:C16"/>
    <mergeCell ref="D15:D16"/>
    <mergeCell ref="E15:E16"/>
    <mergeCell ref="F15:F16"/>
    <mergeCell ref="G15:G16"/>
    <mergeCell ref="H15:H16"/>
    <mergeCell ref="I15:I16"/>
    <mergeCell ref="J15:J16"/>
    <mergeCell ref="A3:J3"/>
  </mergeCells>
  <pageMargins left="0.78740157480314965" right="0.39370078740157483" top="0.78740157480314965" bottom="0.78740157480314965" header="0.31496062992125984" footer="0.31496062992125984"/>
  <pageSetup paperSize="9" scale="62" firstPageNumber="110" orientation="landscape" useFirstPageNumber="1" horizontalDpi="4294967293" verticalDpi="300" r:id="rId1"/>
  <headerFooter>
    <oddFooter>&amp;R&amp;"Arial,обычный"&amp;14&amp;P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23"/>
  <sheetViews>
    <sheetView zoomScale="62" zoomScaleNormal="62" workbookViewId="0">
      <pane ySplit="1" topLeftCell="A2" activePane="bottomLeft" state="frozen"/>
      <selection pane="bottomLeft" activeCell="B13" sqref="B13"/>
    </sheetView>
  </sheetViews>
  <sheetFormatPr defaultRowHeight="12.75" x14ac:dyDescent="0.2"/>
  <cols>
    <col min="1" max="1" width="5.7109375" style="1108" customWidth="1"/>
    <col min="2" max="2" width="77.7109375" style="1108" customWidth="1"/>
    <col min="3" max="3" width="11.7109375" style="1108" customWidth="1"/>
    <col min="4" max="6" width="15.7109375" style="1108" customWidth="1"/>
    <col min="7" max="7" width="73.7109375" style="1108" customWidth="1"/>
    <col min="8" max="255" width="9.140625" style="1108"/>
    <col min="256" max="256" width="5.7109375" style="1108" customWidth="1"/>
    <col min="257" max="257" width="37.7109375" style="1108" customWidth="1"/>
    <col min="258" max="258" width="11.7109375" style="1108" customWidth="1"/>
    <col min="259" max="261" width="15.7109375" style="1108" customWidth="1"/>
    <col min="262" max="262" width="30.7109375" style="1108" customWidth="1"/>
    <col min="263" max="263" width="15.140625" style="1108" customWidth="1"/>
    <col min="264" max="511" width="9.140625" style="1108"/>
    <col min="512" max="512" width="5.7109375" style="1108" customWidth="1"/>
    <col min="513" max="513" width="37.7109375" style="1108" customWidth="1"/>
    <col min="514" max="514" width="11.7109375" style="1108" customWidth="1"/>
    <col min="515" max="517" width="15.7109375" style="1108" customWidth="1"/>
    <col min="518" max="518" width="30.7109375" style="1108" customWidth="1"/>
    <col min="519" max="519" width="15.140625" style="1108" customWidth="1"/>
    <col min="520" max="767" width="9.140625" style="1108"/>
    <col min="768" max="768" width="5.7109375" style="1108" customWidth="1"/>
    <col min="769" max="769" width="37.7109375" style="1108" customWidth="1"/>
    <col min="770" max="770" width="11.7109375" style="1108" customWidth="1"/>
    <col min="771" max="773" width="15.7109375" style="1108" customWidth="1"/>
    <col min="774" max="774" width="30.7109375" style="1108" customWidth="1"/>
    <col min="775" max="775" width="15.140625" style="1108" customWidth="1"/>
    <col min="776" max="1023" width="9.140625" style="1108"/>
    <col min="1024" max="1024" width="5.7109375" style="1108" customWidth="1"/>
    <col min="1025" max="1025" width="37.7109375" style="1108" customWidth="1"/>
    <col min="1026" max="1026" width="11.7109375" style="1108" customWidth="1"/>
    <col min="1027" max="1029" width="15.7109375" style="1108" customWidth="1"/>
    <col min="1030" max="1030" width="30.7109375" style="1108" customWidth="1"/>
    <col min="1031" max="1031" width="15.140625" style="1108" customWidth="1"/>
    <col min="1032" max="1279" width="9.140625" style="1108"/>
    <col min="1280" max="1280" width="5.7109375" style="1108" customWidth="1"/>
    <col min="1281" max="1281" width="37.7109375" style="1108" customWidth="1"/>
    <col min="1282" max="1282" width="11.7109375" style="1108" customWidth="1"/>
    <col min="1283" max="1285" width="15.7109375" style="1108" customWidth="1"/>
    <col min="1286" max="1286" width="30.7109375" style="1108" customWidth="1"/>
    <col min="1287" max="1287" width="15.140625" style="1108" customWidth="1"/>
    <col min="1288" max="1535" width="9.140625" style="1108"/>
    <col min="1536" max="1536" width="5.7109375" style="1108" customWidth="1"/>
    <col min="1537" max="1537" width="37.7109375" style="1108" customWidth="1"/>
    <col min="1538" max="1538" width="11.7109375" style="1108" customWidth="1"/>
    <col min="1539" max="1541" width="15.7109375" style="1108" customWidth="1"/>
    <col min="1542" max="1542" width="30.7109375" style="1108" customWidth="1"/>
    <col min="1543" max="1543" width="15.140625" style="1108" customWidth="1"/>
    <col min="1544" max="1791" width="9.140625" style="1108"/>
    <col min="1792" max="1792" width="5.7109375" style="1108" customWidth="1"/>
    <col min="1793" max="1793" width="37.7109375" style="1108" customWidth="1"/>
    <col min="1794" max="1794" width="11.7109375" style="1108" customWidth="1"/>
    <col min="1795" max="1797" width="15.7109375" style="1108" customWidth="1"/>
    <col min="1798" max="1798" width="30.7109375" style="1108" customWidth="1"/>
    <col min="1799" max="1799" width="15.140625" style="1108" customWidth="1"/>
    <col min="1800" max="2047" width="9.140625" style="1108"/>
    <col min="2048" max="2048" width="5.7109375" style="1108" customWidth="1"/>
    <col min="2049" max="2049" width="37.7109375" style="1108" customWidth="1"/>
    <col min="2050" max="2050" width="11.7109375" style="1108" customWidth="1"/>
    <col min="2051" max="2053" width="15.7109375" style="1108" customWidth="1"/>
    <col min="2054" max="2054" width="30.7109375" style="1108" customWidth="1"/>
    <col min="2055" max="2055" width="15.140625" style="1108" customWidth="1"/>
    <col min="2056" max="2303" width="9.140625" style="1108"/>
    <col min="2304" max="2304" width="5.7109375" style="1108" customWidth="1"/>
    <col min="2305" max="2305" width="37.7109375" style="1108" customWidth="1"/>
    <col min="2306" max="2306" width="11.7109375" style="1108" customWidth="1"/>
    <col min="2307" max="2309" width="15.7109375" style="1108" customWidth="1"/>
    <col min="2310" max="2310" width="30.7109375" style="1108" customWidth="1"/>
    <col min="2311" max="2311" width="15.140625" style="1108" customWidth="1"/>
    <col min="2312" max="2559" width="9.140625" style="1108"/>
    <col min="2560" max="2560" width="5.7109375" style="1108" customWidth="1"/>
    <col min="2561" max="2561" width="37.7109375" style="1108" customWidth="1"/>
    <col min="2562" max="2562" width="11.7109375" style="1108" customWidth="1"/>
    <col min="2563" max="2565" width="15.7109375" style="1108" customWidth="1"/>
    <col min="2566" max="2566" width="30.7109375" style="1108" customWidth="1"/>
    <col min="2567" max="2567" width="15.140625" style="1108" customWidth="1"/>
    <col min="2568" max="2815" width="9.140625" style="1108"/>
    <col min="2816" max="2816" width="5.7109375" style="1108" customWidth="1"/>
    <col min="2817" max="2817" width="37.7109375" style="1108" customWidth="1"/>
    <col min="2818" max="2818" width="11.7109375" style="1108" customWidth="1"/>
    <col min="2819" max="2821" width="15.7109375" style="1108" customWidth="1"/>
    <col min="2822" max="2822" width="30.7109375" style="1108" customWidth="1"/>
    <col min="2823" max="2823" width="15.140625" style="1108" customWidth="1"/>
    <col min="2824" max="3071" width="9.140625" style="1108"/>
    <col min="3072" max="3072" width="5.7109375" style="1108" customWidth="1"/>
    <col min="3073" max="3073" width="37.7109375" style="1108" customWidth="1"/>
    <col min="3074" max="3074" width="11.7109375" style="1108" customWidth="1"/>
    <col min="3075" max="3077" width="15.7109375" style="1108" customWidth="1"/>
    <col min="3078" max="3078" width="30.7109375" style="1108" customWidth="1"/>
    <col min="3079" max="3079" width="15.140625" style="1108" customWidth="1"/>
    <col min="3080" max="3327" width="9.140625" style="1108"/>
    <col min="3328" max="3328" width="5.7109375" style="1108" customWidth="1"/>
    <col min="3329" max="3329" width="37.7109375" style="1108" customWidth="1"/>
    <col min="3330" max="3330" width="11.7109375" style="1108" customWidth="1"/>
    <col min="3331" max="3333" width="15.7109375" style="1108" customWidth="1"/>
    <col min="3334" max="3334" width="30.7109375" style="1108" customWidth="1"/>
    <col min="3335" max="3335" width="15.140625" style="1108" customWidth="1"/>
    <col min="3336" max="3583" width="9.140625" style="1108"/>
    <col min="3584" max="3584" width="5.7109375" style="1108" customWidth="1"/>
    <col min="3585" max="3585" width="37.7109375" style="1108" customWidth="1"/>
    <col min="3586" max="3586" width="11.7109375" style="1108" customWidth="1"/>
    <col min="3587" max="3589" width="15.7109375" style="1108" customWidth="1"/>
    <col min="3590" max="3590" width="30.7109375" style="1108" customWidth="1"/>
    <col min="3591" max="3591" width="15.140625" style="1108" customWidth="1"/>
    <col min="3592" max="3839" width="9.140625" style="1108"/>
    <col min="3840" max="3840" width="5.7109375" style="1108" customWidth="1"/>
    <col min="3841" max="3841" width="37.7109375" style="1108" customWidth="1"/>
    <col min="3842" max="3842" width="11.7109375" style="1108" customWidth="1"/>
    <col min="3843" max="3845" width="15.7109375" style="1108" customWidth="1"/>
    <col min="3846" max="3846" width="30.7109375" style="1108" customWidth="1"/>
    <col min="3847" max="3847" width="15.140625" style="1108" customWidth="1"/>
    <col min="3848" max="4095" width="9.140625" style="1108"/>
    <col min="4096" max="4096" width="5.7109375" style="1108" customWidth="1"/>
    <col min="4097" max="4097" width="37.7109375" style="1108" customWidth="1"/>
    <col min="4098" max="4098" width="11.7109375" style="1108" customWidth="1"/>
    <col min="4099" max="4101" width="15.7109375" style="1108" customWidth="1"/>
    <col min="4102" max="4102" width="30.7109375" style="1108" customWidth="1"/>
    <col min="4103" max="4103" width="15.140625" style="1108" customWidth="1"/>
    <col min="4104" max="4351" width="9.140625" style="1108"/>
    <col min="4352" max="4352" width="5.7109375" style="1108" customWidth="1"/>
    <col min="4353" max="4353" width="37.7109375" style="1108" customWidth="1"/>
    <col min="4354" max="4354" width="11.7109375" style="1108" customWidth="1"/>
    <col min="4355" max="4357" width="15.7109375" style="1108" customWidth="1"/>
    <col min="4358" max="4358" width="30.7109375" style="1108" customWidth="1"/>
    <col min="4359" max="4359" width="15.140625" style="1108" customWidth="1"/>
    <col min="4360" max="4607" width="9.140625" style="1108"/>
    <col min="4608" max="4608" width="5.7109375" style="1108" customWidth="1"/>
    <col min="4609" max="4609" width="37.7109375" style="1108" customWidth="1"/>
    <col min="4610" max="4610" width="11.7109375" style="1108" customWidth="1"/>
    <col min="4611" max="4613" width="15.7109375" style="1108" customWidth="1"/>
    <col min="4614" max="4614" width="30.7109375" style="1108" customWidth="1"/>
    <col min="4615" max="4615" width="15.140625" style="1108" customWidth="1"/>
    <col min="4616" max="4863" width="9.140625" style="1108"/>
    <col min="4864" max="4864" width="5.7109375" style="1108" customWidth="1"/>
    <col min="4865" max="4865" width="37.7109375" style="1108" customWidth="1"/>
    <col min="4866" max="4866" width="11.7109375" style="1108" customWidth="1"/>
    <col min="4867" max="4869" width="15.7109375" style="1108" customWidth="1"/>
    <col min="4870" max="4870" width="30.7109375" style="1108" customWidth="1"/>
    <col min="4871" max="4871" width="15.140625" style="1108" customWidth="1"/>
    <col min="4872" max="5119" width="9.140625" style="1108"/>
    <col min="5120" max="5120" width="5.7109375" style="1108" customWidth="1"/>
    <col min="5121" max="5121" width="37.7109375" style="1108" customWidth="1"/>
    <col min="5122" max="5122" width="11.7109375" style="1108" customWidth="1"/>
    <col min="5123" max="5125" width="15.7109375" style="1108" customWidth="1"/>
    <col min="5126" max="5126" width="30.7109375" style="1108" customWidth="1"/>
    <col min="5127" max="5127" width="15.140625" style="1108" customWidth="1"/>
    <col min="5128" max="5375" width="9.140625" style="1108"/>
    <col min="5376" max="5376" width="5.7109375" style="1108" customWidth="1"/>
    <col min="5377" max="5377" width="37.7109375" style="1108" customWidth="1"/>
    <col min="5378" max="5378" width="11.7109375" style="1108" customWidth="1"/>
    <col min="5379" max="5381" width="15.7109375" style="1108" customWidth="1"/>
    <col min="5382" max="5382" width="30.7109375" style="1108" customWidth="1"/>
    <col min="5383" max="5383" width="15.140625" style="1108" customWidth="1"/>
    <col min="5384" max="5631" width="9.140625" style="1108"/>
    <col min="5632" max="5632" width="5.7109375" style="1108" customWidth="1"/>
    <col min="5633" max="5633" width="37.7109375" style="1108" customWidth="1"/>
    <col min="5634" max="5634" width="11.7109375" style="1108" customWidth="1"/>
    <col min="5635" max="5637" width="15.7109375" style="1108" customWidth="1"/>
    <col min="5638" max="5638" width="30.7109375" style="1108" customWidth="1"/>
    <col min="5639" max="5639" width="15.140625" style="1108" customWidth="1"/>
    <col min="5640" max="5887" width="9.140625" style="1108"/>
    <col min="5888" max="5888" width="5.7109375" style="1108" customWidth="1"/>
    <col min="5889" max="5889" width="37.7109375" style="1108" customWidth="1"/>
    <col min="5890" max="5890" width="11.7109375" style="1108" customWidth="1"/>
    <col min="5891" max="5893" width="15.7109375" style="1108" customWidth="1"/>
    <col min="5894" max="5894" width="30.7109375" style="1108" customWidth="1"/>
    <col min="5895" max="5895" width="15.140625" style="1108" customWidth="1"/>
    <col min="5896" max="6143" width="9.140625" style="1108"/>
    <col min="6144" max="6144" width="5.7109375" style="1108" customWidth="1"/>
    <col min="6145" max="6145" width="37.7109375" style="1108" customWidth="1"/>
    <col min="6146" max="6146" width="11.7109375" style="1108" customWidth="1"/>
    <col min="6147" max="6149" width="15.7109375" style="1108" customWidth="1"/>
    <col min="6150" max="6150" width="30.7109375" style="1108" customWidth="1"/>
    <col min="6151" max="6151" width="15.140625" style="1108" customWidth="1"/>
    <col min="6152" max="6399" width="9.140625" style="1108"/>
    <col min="6400" max="6400" width="5.7109375" style="1108" customWidth="1"/>
    <col min="6401" max="6401" width="37.7109375" style="1108" customWidth="1"/>
    <col min="6402" max="6402" width="11.7109375" style="1108" customWidth="1"/>
    <col min="6403" max="6405" width="15.7109375" style="1108" customWidth="1"/>
    <col min="6406" max="6406" width="30.7109375" style="1108" customWidth="1"/>
    <col min="6407" max="6407" width="15.140625" style="1108" customWidth="1"/>
    <col min="6408" max="6655" width="9.140625" style="1108"/>
    <col min="6656" max="6656" width="5.7109375" style="1108" customWidth="1"/>
    <col min="6657" max="6657" width="37.7109375" style="1108" customWidth="1"/>
    <col min="6658" max="6658" width="11.7109375" style="1108" customWidth="1"/>
    <col min="6659" max="6661" width="15.7109375" style="1108" customWidth="1"/>
    <col min="6662" max="6662" width="30.7109375" style="1108" customWidth="1"/>
    <col min="6663" max="6663" width="15.140625" style="1108" customWidth="1"/>
    <col min="6664" max="6911" width="9.140625" style="1108"/>
    <col min="6912" max="6912" width="5.7109375" style="1108" customWidth="1"/>
    <col min="6913" max="6913" width="37.7109375" style="1108" customWidth="1"/>
    <col min="6914" max="6914" width="11.7109375" style="1108" customWidth="1"/>
    <col min="6915" max="6917" width="15.7109375" style="1108" customWidth="1"/>
    <col min="6918" max="6918" width="30.7109375" style="1108" customWidth="1"/>
    <col min="6919" max="6919" width="15.140625" style="1108" customWidth="1"/>
    <col min="6920" max="7167" width="9.140625" style="1108"/>
    <col min="7168" max="7168" width="5.7109375" style="1108" customWidth="1"/>
    <col min="7169" max="7169" width="37.7109375" style="1108" customWidth="1"/>
    <col min="7170" max="7170" width="11.7109375" style="1108" customWidth="1"/>
    <col min="7171" max="7173" width="15.7109375" style="1108" customWidth="1"/>
    <col min="7174" max="7174" width="30.7109375" style="1108" customWidth="1"/>
    <col min="7175" max="7175" width="15.140625" style="1108" customWidth="1"/>
    <col min="7176" max="7423" width="9.140625" style="1108"/>
    <col min="7424" max="7424" width="5.7109375" style="1108" customWidth="1"/>
    <col min="7425" max="7425" width="37.7109375" style="1108" customWidth="1"/>
    <col min="7426" max="7426" width="11.7109375" style="1108" customWidth="1"/>
    <col min="7427" max="7429" width="15.7109375" style="1108" customWidth="1"/>
    <col min="7430" max="7430" width="30.7109375" style="1108" customWidth="1"/>
    <col min="7431" max="7431" width="15.140625" style="1108" customWidth="1"/>
    <col min="7432" max="7679" width="9.140625" style="1108"/>
    <col min="7680" max="7680" width="5.7109375" style="1108" customWidth="1"/>
    <col min="7681" max="7681" width="37.7109375" style="1108" customWidth="1"/>
    <col min="7682" max="7682" width="11.7109375" style="1108" customWidth="1"/>
    <col min="7683" max="7685" width="15.7109375" style="1108" customWidth="1"/>
    <col min="7686" max="7686" width="30.7109375" style="1108" customWidth="1"/>
    <col min="7687" max="7687" width="15.140625" style="1108" customWidth="1"/>
    <col min="7688" max="7935" width="9.140625" style="1108"/>
    <col min="7936" max="7936" width="5.7109375" style="1108" customWidth="1"/>
    <col min="7937" max="7937" width="37.7109375" style="1108" customWidth="1"/>
    <col min="7938" max="7938" width="11.7109375" style="1108" customWidth="1"/>
    <col min="7939" max="7941" width="15.7109375" style="1108" customWidth="1"/>
    <col min="7942" max="7942" width="30.7109375" style="1108" customWidth="1"/>
    <col min="7943" max="7943" width="15.140625" style="1108" customWidth="1"/>
    <col min="7944" max="8191" width="9.140625" style="1108"/>
    <col min="8192" max="8192" width="5.7109375" style="1108" customWidth="1"/>
    <col min="8193" max="8193" width="37.7109375" style="1108" customWidth="1"/>
    <col min="8194" max="8194" width="11.7109375" style="1108" customWidth="1"/>
    <col min="8195" max="8197" width="15.7109375" style="1108" customWidth="1"/>
    <col min="8198" max="8198" width="30.7109375" style="1108" customWidth="1"/>
    <col min="8199" max="8199" width="15.140625" style="1108" customWidth="1"/>
    <col min="8200" max="8447" width="9.140625" style="1108"/>
    <col min="8448" max="8448" width="5.7109375" style="1108" customWidth="1"/>
    <col min="8449" max="8449" width="37.7109375" style="1108" customWidth="1"/>
    <col min="8450" max="8450" width="11.7109375" style="1108" customWidth="1"/>
    <col min="8451" max="8453" width="15.7109375" style="1108" customWidth="1"/>
    <col min="8454" max="8454" width="30.7109375" style="1108" customWidth="1"/>
    <col min="8455" max="8455" width="15.140625" style="1108" customWidth="1"/>
    <col min="8456" max="8703" width="9.140625" style="1108"/>
    <col min="8704" max="8704" width="5.7109375" style="1108" customWidth="1"/>
    <col min="8705" max="8705" width="37.7109375" style="1108" customWidth="1"/>
    <col min="8706" max="8706" width="11.7109375" style="1108" customWidth="1"/>
    <col min="8707" max="8709" width="15.7109375" style="1108" customWidth="1"/>
    <col min="8710" max="8710" width="30.7109375" style="1108" customWidth="1"/>
    <col min="8711" max="8711" width="15.140625" style="1108" customWidth="1"/>
    <col min="8712" max="8959" width="9.140625" style="1108"/>
    <col min="8960" max="8960" width="5.7109375" style="1108" customWidth="1"/>
    <col min="8961" max="8961" width="37.7109375" style="1108" customWidth="1"/>
    <col min="8962" max="8962" width="11.7109375" style="1108" customWidth="1"/>
    <col min="8963" max="8965" width="15.7109375" style="1108" customWidth="1"/>
    <col min="8966" max="8966" width="30.7109375" style="1108" customWidth="1"/>
    <col min="8967" max="8967" width="15.140625" style="1108" customWidth="1"/>
    <col min="8968" max="9215" width="9.140625" style="1108"/>
    <col min="9216" max="9216" width="5.7109375" style="1108" customWidth="1"/>
    <col min="9217" max="9217" width="37.7109375" style="1108" customWidth="1"/>
    <col min="9218" max="9218" width="11.7109375" style="1108" customWidth="1"/>
    <col min="9219" max="9221" width="15.7109375" style="1108" customWidth="1"/>
    <col min="9222" max="9222" width="30.7109375" style="1108" customWidth="1"/>
    <col min="9223" max="9223" width="15.140625" style="1108" customWidth="1"/>
    <col min="9224" max="9471" width="9.140625" style="1108"/>
    <col min="9472" max="9472" width="5.7109375" style="1108" customWidth="1"/>
    <col min="9473" max="9473" width="37.7109375" style="1108" customWidth="1"/>
    <col min="9474" max="9474" width="11.7109375" style="1108" customWidth="1"/>
    <col min="9475" max="9477" width="15.7109375" style="1108" customWidth="1"/>
    <col min="9478" max="9478" width="30.7109375" style="1108" customWidth="1"/>
    <col min="9479" max="9479" width="15.140625" style="1108" customWidth="1"/>
    <col min="9480" max="9727" width="9.140625" style="1108"/>
    <col min="9728" max="9728" width="5.7109375" style="1108" customWidth="1"/>
    <col min="9729" max="9729" width="37.7109375" style="1108" customWidth="1"/>
    <col min="9730" max="9730" width="11.7109375" style="1108" customWidth="1"/>
    <col min="9731" max="9733" width="15.7109375" style="1108" customWidth="1"/>
    <col min="9734" max="9734" width="30.7109375" style="1108" customWidth="1"/>
    <col min="9735" max="9735" width="15.140625" style="1108" customWidth="1"/>
    <col min="9736" max="9983" width="9.140625" style="1108"/>
    <col min="9984" max="9984" width="5.7109375" style="1108" customWidth="1"/>
    <col min="9985" max="9985" width="37.7109375" style="1108" customWidth="1"/>
    <col min="9986" max="9986" width="11.7109375" style="1108" customWidth="1"/>
    <col min="9987" max="9989" width="15.7109375" style="1108" customWidth="1"/>
    <col min="9990" max="9990" width="30.7109375" style="1108" customWidth="1"/>
    <col min="9991" max="9991" width="15.140625" style="1108" customWidth="1"/>
    <col min="9992" max="10239" width="9.140625" style="1108"/>
    <col min="10240" max="10240" width="5.7109375" style="1108" customWidth="1"/>
    <col min="10241" max="10241" width="37.7109375" style="1108" customWidth="1"/>
    <col min="10242" max="10242" width="11.7109375" style="1108" customWidth="1"/>
    <col min="10243" max="10245" width="15.7109375" style="1108" customWidth="1"/>
    <col min="10246" max="10246" width="30.7109375" style="1108" customWidth="1"/>
    <col min="10247" max="10247" width="15.140625" style="1108" customWidth="1"/>
    <col min="10248" max="10495" width="9.140625" style="1108"/>
    <col min="10496" max="10496" width="5.7109375" style="1108" customWidth="1"/>
    <col min="10497" max="10497" width="37.7109375" style="1108" customWidth="1"/>
    <col min="10498" max="10498" width="11.7109375" style="1108" customWidth="1"/>
    <col min="10499" max="10501" width="15.7109375" style="1108" customWidth="1"/>
    <col min="10502" max="10502" width="30.7109375" style="1108" customWidth="1"/>
    <col min="10503" max="10503" width="15.140625" style="1108" customWidth="1"/>
    <col min="10504" max="10751" width="9.140625" style="1108"/>
    <col min="10752" max="10752" width="5.7109375" style="1108" customWidth="1"/>
    <col min="10753" max="10753" width="37.7109375" style="1108" customWidth="1"/>
    <col min="10754" max="10754" width="11.7109375" style="1108" customWidth="1"/>
    <col min="10755" max="10757" width="15.7109375" style="1108" customWidth="1"/>
    <col min="10758" max="10758" width="30.7109375" style="1108" customWidth="1"/>
    <col min="10759" max="10759" width="15.140625" style="1108" customWidth="1"/>
    <col min="10760" max="11007" width="9.140625" style="1108"/>
    <col min="11008" max="11008" width="5.7109375" style="1108" customWidth="1"/>
    <col min="11009" max="11009" width="37.7109375" style="1108" customWidth="1"/>
    <col min="11010" max="11010" width="11.7109375" style="1108" customWidth="1"/>
    <col min="11011" max="11013" width="15.7109375" style="1108" customWidth="1"/>
    <col min="11014" max="11014" width="30.7109375" style="1108" customWidth="1"/>
    <col min="11015" max="11015" width="15.140625" style="1108" customWidth="1"/>
    <col min="11016" max="11263" width="9.140625" style="1108"/>
    <col min="11264" max="11264" width="5.7109375" style="1108" customWidth="1"/>
    <col min="11265" max="11265" width="37.7109375" style="1108" customWidth="1"/>
    <col min="11266" max="11266" width="11.7109375" style="1108" customWidth="1"/>
    <col min="11267" max="11269" width="15.7109375" style="1108" customWidth="1"/>
    <col min="11270" max="11270" width="30.7109375" style="1108" customWidth="1"/>
    <col min="11271" max="11271" width="15.140625" style="1108" customWidth="1"/>
    <col min="11272" max="11519" width="9.140625" style="1108"/>
    <col min="11520" max="11520" width="5.7109375" style="1108" customWidth="1"/>
    <col min="11521" max="11521" width="37.7109375" style="1108" customWidth="1"/>
    <col min="11522" max="11522" width="11.7109375" style="1108" customWidth="1"/>
    <col min="11523" max="11525" width="15.7109375" style="1108" customWidth="1"/>
    <col min="11526" max="11526" width="30.7109375" style="1108" customWidth="1"/>
    <col min="11527" max="11527" width="15.140625" style="1108" customWidth="1"/>
    <col min="11528" max="11775" width="9.140625" style="1108"/>
    <col min="11776" max="11776" width="5.7109375" style="1108" customWidth="1"/>
    <col min="11777" max="11777" width="37.7109375" style="1108" customWidth="1"/>
    <col min="11778" max="11778" width="11.7109375" style="1108" customWidth="1"/>
    <col min="11779" max="11781" width="15.7109375" style="1108" customWidth="1"/>
    <col min="11782" max="11782" width="30.7109375" style="1108" customWidth="1"/>
    <col min="11783" max="11783" width="15.140625" style="1108" customWidth="1"/>
    <col min="11784" max="12031" width="9.140625" style="1108"/>
    <col min="12032" max="12032" width="5.7109375" style="1108" customWidth="1"/>
    <col min="12033" max="12033" width="37.7109375" style="1108" customWidth="1"/>
    <col min="12034" max="12034" width="11.7109375" style="1108" customWidth="1"/>
    <col min="12035" max="12037" width="15.7109375" style="1108" customWidth="1"/>
    <col min="12038" max="12038" width="30.7109375" style="1108" customWidth="1"/>
    <col min="12039" max="12039" width="15.140625" style="1108" customWidth="1"/>
    <col min="12040" max="12287" width="9.140625" style="1108"/>
    <col min="12288" max="12288" width="5.7109375" style="1108" customWidth="1"/>
    <col min="12289" max="12289" width="37.7109375" style="1108" customWidth="1"/>
    <col min="12290" max="12290" width="11.7109375" style="1108" customWidth="1"/>
    <col min="12291" max="12293" width="15.7109375" style="1108" customWidth="1"/>
    <col min="12294" max="12294" width="30.7109375" style="1108" customWidth="1"/>
    <col min="12295" max="12295" width="15.140625" style="1108" customWidth="1"/>
    <col min="12296" max="12543" width="9.140625" style="1108"/>
    <col min="12544" max="12544" width="5.7109375" style="1108" customWidth="1"/>
    <col min="12545" max="12545" width="37.7109375" style="1108" customWidth="1"/>
    <col min="12546" max="12546" width="11.7109375" style="1108" customWidth="1"/>
    <col min="12547" max="12549" width="15.7109375" style="1108" customWidth="1"/>
    <col min="12550" max="12550" width="30.7109375" style="1108" customWidth="1"/>
    <col min="12551" max="12551" width="15.140625" style="1108" customWidth="1"/>
    <col min="12552" max="12799" width="9.140625" style="1108"/>
    <col min="12800" max="12800" width="5.7109375" style="1108" customWidth="1"/>
    <col min="12801" max="12801" width="37.7109375" style="1108" customWidth="1"/>
    <col min="12802" max="12802" width="11.7109375" style="1108" customWidth="1"/>
    <col min="12803" max="12805" width="15.7109375" style="1108" customWidth="1"/>
    <col min="12806" max="12806" width="30.7109375" style="1108" customWidth="1"/>
    <col min="12807" max="12807" width="15.140625" style="1108" customWidth="1"/>
    <col min="12808" max="13055" width="9.140625" style="1108"/>
    <col min="13056" max="13056" width="5.7109375" style="1108" customWidth="1"/>
    <col min="13057" max="13057" width="37.7109375" style="1108" customWidth="1"/>
    <col min="13058" max="13058" width="11.7109375" style="1108" customWidth="1"/>
    <col min="13059" max="13061" width="15.7109375" style="1108" customWidth="1"/>
    <col min="13062" max="13062" width="30.7109375" style="1108" customWidth="1"/>
    <col min="13063" max="13063" width="15.140625" style="1108" customWidth="1"/>
    <col min="13064" max="13311" width="9.140625" style="1108"/>
    <col min="13312" max="13312" width="5.7109375" style="1108" customWidth="1"/>
    <col min="13313" max="13313" width="37.7109375" style="1108" customWidth="1"/>
    <col min="13314" max="13314" width="11.7109375" style="1108" customWidth="1"/>
    <col min="13315" max="13317" width="15.7109375" style="1108" customWidth="1"/>
    <col min="13318" max="13318" width="30.7109375" style="1108" customWidth="1"/>
    <col min="13319" max="13319" width="15.140625" style="1108" customWidth="1"/>
    <col min="13320" max="13567" width="9.140625" style="1108"/>
    <col min="13568" max="13568" width="5.7109375" style="1108" customWidth="1"/>
    <col min="13569" max="13569" width="37.7109375" style="1108" customWidth="1"/>
    <col min="13570" max="13570" width="11.7109375" style="1108" customWidth="1"/>
    <col min="13571" max="13573" width="15.7109375" style="1108" customWidth="1"/>
    <col min="13574" max="13574" width="30.7109375" style="1108" customWidth="1"/>
    <col min="13575" max="13575" width="15.140625" style="1108" customWidth="1"/>
    <col min="13576" max="13823" width="9.140625" style="1108"/>
    <col min="13824" max="13824" width="5.7109375" style="1108" customWidth="1"/>
    <col min="13825" max="13825" width="37.7109375" style="1108" customWidth="1"/>
    <col min="13826" max="13826" width="11.7109375" style="1108" customWidth="1"/>
    <col min="13827" max="13829" width="15.7109375" style="1108" customWidth="1"/>
    <col min="13830" max="13830" width="30.7109375" style="1108" customWidth="1"/>
    <col min="13831" max="13831" width="15.140625" style="1108" customWidth="1"/>
    <col min="13832" max="14079" width="9.140625" style="1108"/>
    <col min="14080" max="14080" width="5.7109375" style="1108" customWidth="1"/>
    <col min="14081" max="14081" width="37.7109375" style="1108" customWidth="1"/>
    <col min="14082" max="14082" width="11.7109375" style="1108" customWidth="1"/>
    <col min="14083" max="14085" width="15.7109375" style="1108" customWidth="1"/>
    <col min="14086" max="14086" width="30.7109375" style="1108" customWidth="1"/>
    <col min="14087" max="14087" width="15.140625" style="1108" customWidth="1"/>
    <col min="14088" max="14335" width="9.140625" style="1108"/>
    <col min="14336" max="14336" width="5.7109375" style="1108" customWidth="1"/>
    <col min="14337" max="14337" width="37.7109375" style="1108" customWidth="1"/>
    <col min="14338" max="14338" width="11.7109375" style="1108" customWidth="1"/>
    <col min="14339" max="14341" width="15.7109375" style="1108" customWidth="1"/>
    <col min="14342" max="14342" width="30.7109375" style="1108" customWidth="1"/>
    <col min="14343" max="14343" width="15.140625" style="1108" customWidth="1"/>
    <col min="14344" max="14591" width="9.140625" style="1108"/>
    <col min="14592" max="14592" width="5.7109375" style="1108" customWidth="1"/>
    <col min="14593" max="14593" width="37.7109375" style="1108" customWidth="1"/>
    <col min="14594" max="14594" width="11.7109375" style="1108" customWidth="1"/>
    <col min="14595" max="14597" width="15.7109375" style="1108" customWidth="1"/>
    <col min="14598" max="14598" width="30.7109375" style="1108" customWidth="1"/>
    <col min="14599" max="14599" width="15.140625" style="1108" customWidth="1"/>
    <col min="14600" max="14847" width="9.140625" style="1108"/>
    <col min="14848" max="14848" width="5.7109375" style="1108" customWidth="1"/>
    <col min="14849" max="14849" width="37.7109375" style="1108" customWidth="1"/>
    <col min="14850" max="14850" width="11.7109375" style="1108" customWidth="1"/>
    <col min="14851" max="14853" width="15.7109375" style="1108" customWidth="1"/>
    <col min="14854" max="14854" width="30.7109375" style="1108" customWidth="1"/>
    <col min="14855" max="14855" width="15.140625" style="1108" customWidth="1"/>
    <col min="14856" max="15103" width="9.140625" style="1108"/>
    <col min="15104" max="15104" width="5.7109375" style="1108" customWidth="1"/>
    <col min="15105" max="15105" width="37.7109375" style="1108" customWidth="1"/>
    <col min="15106" max="15106" width="11.7109375" style="1108" customWidth="1"/>
    <col min="15107" max="15109" width="15.7109375" style="1108" customWidth="1"/>
    <col min="15110" max="15110" width="30.7109375" style="1108" customWidth="1"/>
    <col min="15111" max="15111" width="15.140625" style="1108" customWidth="1"/>
    <col min="15112" max="15359" width="9.140625" style="1108"/>
    <col min="15360" max="15360" width="5.7109375" style="1108" customWidth="1"/>
    <col min="15361" max="15361" width="37.7109375" style="1108" customWidth="1"/>
    <col min="15362" max="15362" width="11.7109375" style="1108" customWidth="1"/>
    <col min="15363" max="15365" width="15.7109375" style="1108" customWidth="1"/>
    <col min="15366" max="15366" width="30.7109375" style="1108" customWidth="1"/>
    <col min="15367" max="15367" width="15.140625" style="1108" customWidth="1"/>
    <col min="15368" max="15615" width="9.140625" style="1108"/>
    <col min="15616" max="15616" width="5.7109375" style="1108" customWidth="1"/>
    <col min="15617" max="15617" width="37.7109375" style="1108" customWidth="1"/>
    <col min="15618" max="15618" width="11.7109375" style="1108" customWidth="1"/>
    <col min="15619" max="15621" width="15.7109375" style="1108" customWidth="1"/>
    <col min="15622" max="15622" width="30.7109375" style="1108" customWidth="1"/>
    <col min="15623" max="15623" width="15.140625" style="1108" customWidth="1"/>
    <col min="15624" max="15871" width="9.140625" style="1108"/>
    <col min="15872" max="15872" width="5.7109375" style="1108" customWidth="1"/>
    <col min="15873" max="15873" width="37.7109375" style="1108" customWidth="1"/>
    <col min="15874" max="15874" width="11.7109375" style="1108" customWidth="1"/>
    <col min="15875" max="15877" width="15.7109375" style="1108" customWidth="1"/>
    <col min="15878" max="15878" width="30.7109375" style="1108" customWidth="1"/>
    <col min="15879" max="15879" width="15.140625" style="1108" customWidth="1"/>
    <col min="15880" max="16127" width="9.140625" style="1108"/>
    <col min="16128" max="16128" width="5.7109375" style="1108" customWidth="1"/>
    <col min="16129" max="16129" width="37.7109375" style="1108" customWidth="1"/>
    <col min="16130" max="16130" width="11.7109375" style="1108" customWidth="1"/>
    <col min="16131" max="16133" width="15.7109375" style="1108" customWidth="1"/>
    <col min="16134" max="16134" width="30.7109375" style="1108" customWidth="1"/>
    <col min="16135" max="16135" width="15.140625" style="1108" customWidth="1"/>
    <col min="16136" max="16384" width="9.140625" style="1108"/>
  </cols>
  <sheetData>
    <row r="1" spans="1:10" ht="18" customHeight="1" x14ac:dyDescent="0.25">
      <c r="A1" s="1194"/>
      <c r="B1" s="1195"/>
      <c r="C1" s="1195"/>
      <c r="D1" s="1195"/>
      <c r="E1" s="1195"/>
      <c r="F1" s="1195"/>
      <c r="G1" s="1196" t="s">
        <v>2055</v>
      </c>
    </row>
    <row r="2" spans="1:10" ht="18" x14ac:dyDescent="0.2">
      <c r="A2" s="2022" t="s">
        <v>1532</v>
      </c>
      <c r="B2" s="2022"/>
      <c r="C2" s="2022"/>
      <c r="D2" s="2022"/>
      <c r="E2" s="2022"/>
      <c r="F2" s="2022"/>
      <c r="G2" s="2022"/>
    </row>
    <row r="3" spans="1:10" ht="18" x14ac:dyDescent="0.2">
      <c r="A3" s="2023" t="s">
        <v>1934</v>
      </c>
      <c r="B3" s="2023"/>
      <c r="C3" s="2023"/>
      <c r="D3" s="2023"/>
      <c r="E3" s="2023"/>
      <c r="F3" s="2023"/>
      <c r="G3" s="2023"/>
    </row>
    <row r="4" spans="1:10" ht="18" x14ac:dyDescent="0.25">
      <c r="A4" s="2046" t="s">
        <v>339</v>
      </c>
      <c r="B4" s="2046"/>
      <c r="C4" s="2046"/>
      <c r="D4" s="2046"/>
      <c r="E4" s="2046"/>
      <c r="F4" s="2046"/>
      <c r="G4" s="2046"/>
    </row>
    <row r="5" spans="1:10" ht="11.25" customHeight="1" x14ac:dyDescent="0.2">
      <c r="A5" s="1134"/>
      <c r="B5" s="1134"/>
      <c r="C5" s="1134"/>
      <c r="D5" s="1134"/>
      <c r="E5" s="1134"/>
      <c r="F5" s="1135"/>
      <c r="G5" s="1134"/>
    </row>
    <row r="6" spans="1:10" ht="131.25" customHeight="1" x14ac:dyDescent="0.2">
      <c r="A6" s="1131" t="s">
        <v>6</v>
      </c>
      <c r="B6" s="1131" t="s">
        <v>1557</v>
      </c>
      <c r="C6" s="1131" t="s">
        <v>1107</v>
      </c>
      <c r="D6" s="1131" t="s">
        <v>1935</v>
      </c>
      <c r="E6" s="1131" t="s">
        <v>1903</v>
      </c>
      <c r="F6" s="1131" t="s">
        <v>1537</v>
      </c>
      <c r="G6" s="1131" t="s">
        <v>1104</v>
      </c>
    </row>
    <row r="7" spans="1:10" ht="18" x14ac:dyDescent="0.2">
      <c r="A7" s="1136">
        <v>1</v>
      </c>
      <c r="B7" s="1136">
        <v>2</v>
      </c>
      <c r="C7" s="1136">
        <v>3</v>
      </c>
      <c r="D7" s="1136">
        <v>4</v>
      </c>
      <c r="E7" s="1136">
        <v>5</v>
      </c>
      <c r="F7" s="1136">
        <v>6</v>
      </c>
      <c r="G7" s="1136">
        <v>7</v>
      </c>
    </row>
    <row r="8" spans="1:10" ht="24" customHeight="1" x14ac:dyDescent="0.2">
      <c r="A8" s="1637">
        <v>1</v>
      </c>
      <c r="B8" s="2047" t="s">
        <v>340</v>
      </c>
      <c r="C8" s="2047"/>
      <c r="D8" s="2047"/>
      <c r="E8" s="2047"/>
      <c r="F8" s="2047"/>
      <c r="G8" s="2047"/>
    </row>
    <row r="9" spans="1:10" ht="60.75" customHeight="1" x14ac:dyDescent="0.2">
      <c r="A9" s="1171" t="s">
        <v>206</v>
      </c>
      <c r="B9" s="1197" t="s">
        <v>1936</v>
      </c>
      <c r="C9" s="1131" t="s">
        <v>1082</v>
      </c>
      <c r="D9" s="1131">
        <v>2</v>
      </c>
      <c r="E9" s="1131">
        <v>2</v>
      </c>
      <c r="F9" s="1131">
        <v>2</v>
      </c>
      <c r="G9" s="287" t="s">
        <v>1937</v>
      </c>
    </row>
    <row r="10" spans="1:10" ht="152.25" customHeight="1" x14ac:dyDescent="0.2">
      <c r="A10" s="1171" t="s">
        <v>209</v>
      </c>
      <c r="B10" s="1197" t="s">
        <v>1938</v>
      </c>
      <c r="C10" s="1131" t="s">
        <v>1082</v>
      </c>
      <c r="D10" s="1131">
        <v>8</v>
      </c>
      <c r="E10" s="1131">
        <v>11</v>
      </c>
      <c r="F10" s="1131">
        <v>11</v>
      </c>
      <c r="G10" s="287" t="s">
        <v>1939</v>
      </c>
    </row>
    <row r="11" spans="1:10" ht="42.75" customHeight="1" x14ac:dyDescent="0.2">
      <c r="A11" s="1198" t="s">
        <v>255</v>
      </c>
      <c r="B11" s="1197" t="s">
        <v>1940</v>
      </c>
      <c r="C11" s="1131" t="s">
        <v>1082</v>
      </c>
      <c r="D11" s="1138">
        <v>200</v>
      </c>
      <c r="E11" s="1131">
        <v>240</v>
      </c>
      <c r="F11" s="1131">
        <v>240</v>
      </c>
      <c r="G11" s="287" t="s">
        <v>1941</v>
      </c>
      <c r="J11" s="1108" t="s">
        <v>1942</v>
      </c>
    </row>
    <row r="12" spans="1:10" ht="67.5" customHeight="1" x14ac:dyDescent="0.2">
      <c r="A12" s="1171" t="s">
        <v>497</v>
      </c>
      <c r="B12" s="1197" t="s">
        <v>1943</v>
      </c>
      <c r="C12" s="1131" t="s">
        <v>1063</v>
      </c>
      <c r="D12" s="1131">
        <v>60</v>
      </c>
      <c r="E12" s="1131">
        <v>90</v>
      </c>
      <c r="F12" s="1131">
        <v>90</v>
      </c>
      <c r="G12" s="287" t="s">
        <v>1944</v>
      </c>
    </row>
    <row r="13" spans="1:10" ht="171.75" customHeight="1" x14ac:dyDescent="0.2">
      <c r="A13" s="1171" t="s">
        <v>499</v>
      </c>
      <c r="B13" s="1197" t="s">
        <v>1945</v>
      </c>
      <c r="C13" s="1131" t="s">
        <v>1082</v>
      </c>
      <c r="D13" s="1131">
        <v>0.5</v>
      </c>
      <c r="E13" s="1131">
        <v>1</v>
      </c>
      <c r="F13" s="1131">
        <v>0.7</v>
      </c>
      <c r="G13" s="287" t="s">
        <v>1946</v>
      </c>
    </row>
    <row r="14" spans="1:10" ht="18.75" customHeight="1" x14ac:dyDescent="0.2">
      <c r="A14" s="1175">
        <v>2</v>
      </c>
      <c r="B14" s="2045" t="s">
        <v>348</v>
      </c>
      <c r="C14" s="2045"/>
      <c r="D14" s="2045"/>
      <c r="E14" s="2045"/>
      <c r="F14" s="2045"/>
      <c r="G14" s="2045"/>
    </row>
    <row r="15" spans="1:10" ht="66.75" customHeight="1" x14ac:dyDescent="0.2">
      <c r="A15" s="1171" t="s">
        <v>261</v>
      </c>
      <c r="B15" s="1197" t="s">
        <v>1947</v>
      </c>
      <c r="C15" s="1131" t="s">
        <v>1082</v>
      </c>
      <c r="D15" s="1131">
        <v>0</v>
      </c>
      <c r="E15" s="1131">
        <v>1</v>
      </c>
      <c r="F15" s="1131">
        <v>1</v>
      </c>
      <c r="G15" s="287" t="s">
        <v>1948</v>
      </c>
    </row>
    <row r="16" spans="1:10" ht="21.75" customHeight="1" x14ac:dyDescent="0.2">
      <c r="A16" s="1175">
        <v>3</v>
      </c>
      <c r="B16" s="2045" t="s">
        <v>351</v>
      </c>
      <c r="C16" s="2045"/>
      <c r="D16" s="2045"/>
      <c r="E16" s="2045"/>
      <c r="F16" s="2045"/>
      <c r="G16" s="2045"/>
    </row>
    <row r="17" spans="1:7" ht="78.75" customHeight="1" x14ac:dyDescent="0.2">
      <c r="A17" s="1171" t="s">
        <v>218</v>
      </c>
      <c r="B17" s="1197" t="s">
        <v>1949</v>
      </c>
      <c r="C17" s="1131" t="s">
        <v>1076</v>
      </c>
      <c r="D17" s="1199">
        <v>3000</v>
      </c>
      <c r="E17" s="1199">
        <v>4500</v>
      </c>
      <c r="F17" s="1199">
        <v>4500</v>
      </c>
      <c r="G17" s="287" t="s">
        <v>1950</v>
      </c>
    </row>
    <row r="19" spans="1:7" ht="18" customHeight="1" x14ac:dyDescent="0.2"/>
    <row r="23" spans="1:7" ht="18" customHeight="1" x14ac:dyDescent="0.2"/>
  </sheetData>
  <mergeCells count="6">
    <mergeCell ref="B16:G16"/>
    <mergeCell ref="A2:G2"/>
    <mergeCell ref="A3:G3"/>
    <mergeCell ref="A4:G4"/>
    <mergeCell ref="B8:G8"/>
    <mergeCell ref="B14:G14"/>
  </mergeCells>
  <pageMargins left="0.78740157480314965" right="0.39370078740157483" top="0.78740157480314965" bottom="0.78740157480314965" header="0.51181102362204722" footer="0.39370078740157483"/>
  <pageSetup paperSize="9" scale="62" firstPageNumber="115" orientation="landscape" useFirstPageNumber="1" r:id="rId1"/>
  <headerFooter>
    <oddFooter>&amp;R&amp;"Arial,обычный"&amp;14&amp;P</oddFooter>
  </headerFooter>
  <rowBreaks count="1" manualBreakCount="1">
    <brk id="13" max="16383" man="1"/>
  </rowBreaks>
  <colBreaks count="1" manualBreakCount="1">
    <brk id="7"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7030A0"/>
  </sheetPr>
  <dimension ref="A1:J149"/>
  <sheetViews>
    <sheetView zoomScale="50" zoomScaleNormal="50" zoomScalePageLayoutView="40" workbookViewId="0">
      <selection activeCell="A2" sqref="A2:J2"/>
    </sheetView>
  </sheetViews>
  <sheetFormatPr defaultRowHeight="15" x14ac:dyDescent="0.25"/>
  <cols>
    <col min="1" max="1" width="8.7109375" style="968" customWidth="1"/>
    <col min="2" max="2" width="45.7109375" style="968" customWidth="1"/>
    <col min="3" max="3" width="15.7109375" style="969" customWidth="1"/>
    <col min="4" max="5" width="17.7109375" style="968" customWidth="1"/>
    <col min="6" max="6" width="13.7109375" style="968" customWidth="1"/>
    <col min="7" max="7" width="34.7109375" style="968" customWidth="1"/>
    <col min="8" max="8" width="17.7109375" style="968" customWidth="1"/>
    <col min="9" max="9" width="13.7109375" style="968" customWidth="1"/>
    <col min="10" max="10" width="30.7109375" style="968" customWidth="1"/>
    <col min="11" max="16384" width="9.140625" style="937"/>
  </cols>
  <sheetData>
    <row r="1" spans="1:10" ht="27" customHeight="1" x14ac:dyDescent="0.25">
      <c r="J1" s="1246" t="s">
        <v>2056</v>
      </c>
    </row>
    <row r="2" spans="1:10" ht="43.35" customHeight="1" x14ac:dyDescent="0.25">
      <c r="A2" s="2072" t="s">
        <v>2614</v>
      </c>
      <c r="B2" s="2072"/>
      <c r="C2" s="2072"/>
      <c r="D2" s="2072"/>
      <c r="E2" s="2072"/>
      <c r="F2" s="2072"/>
      <c r="G2" s="2072"/>
      <c r="H2" s="2072"/>
      <c r="I2" s="2072"/>
      <c r="J2" s="2072"/>
    </row>
    <row r="3" spans="1:10" ht="27" customHeight="1" x14ac:dyDescent="0.25">
      <c r="A3" s="2072" t="s">
        <v>1332</v>
      </c>
      <c r="B3" s="2072"/>
      <c r="C3" s="2072"/>
      <c r="D3" s="2072"/>
      <c r="E3" s="2072"/>
      <c r="F3" s="2072"/>
      <c r="G3" s="2072"/>
      <c r="H3" s="2072"/>
      <c r="I3" s="2072"/>
      <c r="J3" s="2072"/>
    </row>
    <row r="4" spans="1:10" ht="27" customHeight="1" x14ac:dyDescent="0.25">
      <c r="A4" s="2072" t="s">
        <v>191</v>
      </c>
      <c r="B4" s="2072"/>
      <c r="C4" s="2072"/>
      <c r="D4" s="2072"/>
      <c r="E4" s="2072"/>
      <c r="F4" s="2072"/>
      <c r="G4" s="2072"/>
      <c r="H4" s="2072"/>
      <c r="I4" s="2072"/>
      <c r="J4" s="2072"/>
    </row>
    <row r="5" spans="1:10" ht="18" x14ac:dyDescent="0.25">
      <c r="A5" s="882"/>
      <c r="B5" s="883"/>
      <c r="C5" s="883"/>
      <c r="D5" s="883"/>
      <c r="E5" s="883"/>
      <c r="F5" s="883"/>
      <c r="G5" s="883"/>
      <c r="H5" s="883"/>
      <c r="I5" s="883"/>
      <c r="J5" s="884"/>
    </row>
    <row r="6" spans="1:10" ht="117" customHeight="1" x14ac:dyDescent="0.25">
      <c r="A6" s="913" t="s">
        <v>6</v>
      </c>
      <c r="B6" s="913" t="s">
        <v>194</v>
      </c>
      <c r="C6" s="913" t="s">
        <v>1112</v>
      </c>
      <c r="D6" s="913" t="s">
        <v>196</v>
      </c>
      <c r="E6" s="913" t="s">
        <v>197</v>
      </c>
      <c r="F6" s="913" t="s">
        <v>198</v>
      </c>
      <c r="G6" s="913" t="s">
        <v>199</v>
      </c>
      <c r="H6" s="913" t="s">
        <v>1621</v>
      </c>
      <c r="I6" s="913" t="s">
        <v>201</v>
      </c>
      <c r="J6" s="913" t="s">
        <v>1115</v>
      </c>
    </row>
    <row r="7" spans="1:10" ht="23.1" customHeight="1" x14ac:dyDescent="0.25">
      <c r="A7" s="913">
        <v>1</v>
      </c>
      <c r="B7" s="913">
        <v>2</v>
      </c>
      <c r="C7" s="913">
        <v>3</v>
      </c>
      <c r="D7" s="913">
        <v>4</v>
      </c>
      <c r="E7" s="913">
        <v>5</v>
      </c>
      <c r="F7" s="913">
        <v>6</v>
      </c>
      <c r="G7" s="913">
        <v>7</v>
      </c>
      <c r="H7" s="913">
        <v>8</v>
      </c>
      <c r="I7" s="913">
        <v>9</v>
      </c>
      <c r="J7" s="913">
        <v>10</v>
      </c>
    </row>
    <row r="8" spans="1:10" ht="26.45" customHeight="1" x14ac:dyDescent="0.25">
      <c r="A8" s="1749" t="s">
        <v>1333</v>
      </c>
      <c r="B8" s="1749"/>
      <c r="C8" s="1749"/>
      <c r="D8" s="1749"/>
      <c r="E8" s="1749"/>
      <c r="F8" s="1749"/>
      <c r="G8" s="1749"/>
      <c r="H8" s="1749"/>
      <c r="I8" s="1749"/>
      <c r="J8" s="1749"/>
    </row>
    <row r="9" spans="1:10" ht="163.5" customHeight="1" x14ac:dyDescent="0.25">
      <c r="A9" s="885" t="s">
        <v>16</v>
      </c>
      <c r="B9" s="475" t="s">
        <v>1334</v>
      </c>
      <c r="C9" s="886" t="s">
        <v>214</v>
      </c>
      <c r="D9" s="887">
        <f>D12+D13</f>
        <v>5236.6000000000004</v>
      </c>
      <c r="E9" s="887">
        <f>E12+E13</f>
        <v>5177.6000000000004</v>
      </c>
      <c r="F9" s="887">
        <f>E9/D9*100</f>
        <v>98.873314746209374</v>
      </c>
      <c r="G9" s="887"/>
      <c r="H9" s="887">
        <f>H12+H13</f>
        <v>5177.6000000000004</v>
      </c>
      <c r="I9" s="887">
        <f>H9/D9*100</f>
        <v>98.873314746209374</v>
      </c>
      <c r="J9" s="888"/>
    </row>
    <row r="10" spans="1:10" ht="59.25" customHeight="1" x14ac:dyDescent="0.25">
      <c r="A10" s="889" t="s">
        <v>206</v>
      </c>
      <c r="B10" s="890" t="s">
        <v>1335</v>
      </c>
      <c r="C10" s="2057" t="s">
        <v>1336</v>
      </c>
      <c r="D10" s="2057"/>
      <c r="E10" s="2057"/>
      <c r="F10" s="2057"/>
      <c r="G10" s="2057"/>
      <c r="H10" s="2057"/>
      <c r="I10" s="2057"/>
      <c r="J10" s="2057"/>
    </row>
    <row r="11" spans="1:10" ht="258" customHeight="1" x14ac:dyDescent="0.25">
      <c r="A11" s="889" t="s">
        <v>239</v>
      </c>
      <c r="B11" s="891" t="s">
        <v>1337</v>
      </c>
      <c r="C11" s="2064" t="s">
        <v>1338</v>
      </c>
      <c r="D11" s="2064"/>
      <c r="E11" s="2064"/>
      <c r="F11" s="2064"/>
      <c r="G11" s="2064"/>
      <c r="H11" s="2064"/>
      <c r="I11" s="2064"/>
      <c r="J11" s="2064"/>
    </row>
    <row r="12" spans="1:10" ht="118.5" customHeight="1" x14ac:dyDescent="0.25">
      <c r="A12" s="889" t="s">
        <v>209</v>
      </c>
      <c r="B12" s="891" t="s">
        <v>1339</v>
      </c>
      <c r="C12" s="892" t="s">
        <v>214</v>
      </c>
      <c r="D12" s="908">
        <v>0</v>
      </c>
      <c r="E12" s="908">
        <v>0</v>
      </c>
      <c r="F12" s="907">
        <v>0</v>
      </c>
      <c r="G12" s="908"/>
      <c r="H12" s="908">
        <v>0</v>
      </c>
      <c r="I12" s="907">
        <v>0</v>
      </c>
      <c r="J12" s="909" t="s">
        <v>222</v>
      </c>
    </row>
    <row r="13" spans="1:10" ht="168.75" customHeight="1" x14ac:dyDescent="0.25">
      <c r="A13" s="889" t="s">
        <v>255</v>
      </c>
      <c r="B13" s="891" t="s">
        <v>1340</v>
      </c>
      <c r="C13" s="892" t="s">
        <v>214</v>
      </c>
      <c r="D13" s="908">
        <f>D14+D15+D16+D17</f>
        <v>5236.6000000000004</v>
      </c>
      <c r="E13" s="908">
        <f>E14+E15+E16+E17</f>
        <v>5177.6000000000004</v>
      </c>
      <c r="F13" s="907">
        <f>E13/D13*100</f>
        <v>98.873314746209374</v>
      </c>
      <c r="G13" s="910"/>
      <c r="H13" s="908">
        <f>H14+H15+H16+H17</f>
        <v>5177.6000000000004</v>
      </c>
      <c r="I13" s="907">
        <f>H13/D13*100</f>
        <v>98.873314746209374</v>
      </c>
      <c r="J13" s="910"/>
    </row>
    <row r="14" spans="1:10" ht="95.25" customHeight="1" x14ac:dyDescent="0.25">
      <c r="A14" s="889" t="s">
        <v>257</v>
      </c>
      <c r="B14" s="891" t="s">
        <v>1341</v>
      </c>
      <c r="C14" s="892" t="s">
        <v>214</v>
      </c>
      <c r="D14" s="908">
        <v>4129.8</v>
      </c>
      <c r="E14" s="908">
        <v>4073.3</v>
      </c>
      <c r="F14" s="907">
        <f t="shared" ref="F14:F26" si="0">E14/D14*100</f>
        <v>98.631895007022123</v>
      </c>
      <c r="G14" s="910" t="s">
        <v>1342</v>
      </c>
      <c r="H14" s="908">
        <v>4073.3</v>
      </c>
      <c r="I14" s="907">
        <f t="shared" ref="I14:I26" si="1">H14/D14*100</f>
        <v>98.631895007022123</v>
      </c>
      <c r="J14" s="910"/>
    </row>
    <row r="15" spans="1:10" ht="201.75" customHeight="1" x14ac:dyDescent="0.25">
      <c r="A15" s="889" t="s">
        <v>289</v>
      </c>
      <c r="B15" s="891" t="s">
        <v>1343</v>
      </c>
      <c r="C15" s="892" t="s">
        <v>214</v>
      </c>
      <c r="D15" s="908">
        <v>485.5</v>
      </c>
      <c r="E15" s="908">
        <v>483</v>
      </c>
      <c r="F15" s="907">
        <f t="shared" si="0"/>
        <v>99.485066941297632</v>
      </c>
      <c r="G15" s="910" t="s">
        <v>1344</v>
      </c>
      <c r="H15" s="908">
        <v>483</v>
      </c>
      <c r="I15" s="907">
        <f t="shared" si="1"/>
        <v>99.485066941297632</v>
      </c>
      <c r="J15" s="910"/>
    </row>
    <row r="16" spans="1:10" ht="237.75" customHeight="1" x14ac:dyDescent="0.25">
      <c r="A16" s="889" t="s">
        <v>558</v>
      </c>
      <c r="B16" s="891" t="s">
        <v>1345</v>
      </c>
      <c r="C16" s="892" t="s">
        <v>214</v>
      </c>
      <c r="D16" s="908">
        <v>536.29999999999995</v>
      </c>
      <c r="E16" s="908">
        <v>536.29999999999995</v>
      </c>
      <c r="F16" s="907">
        <f t="shared" si="0"/>
        <v>100</v>
      </c>
      <c r="G16" s="910" t="s">
        <v>1346</v>
      </c>
      <c r="H16" s="908">
        <v>536.29999999999995</v>
      </c>
      <c r="I16" s="907">
        <f t="shared" si="1"/>
        <v>100</v>
      </c>
      <c r="J16" s="910"/>
    </row>
    <row r="17" spans="1:10" ht="90" customHeight="1" x14ac:dyDescent="0.25">
      <c r="A17" s="889" t="s">
        <v>561</v>
      </c>
      <c r="B17" s="891" t="s">
        <v>1347</v>
      </c>
      <c r="C17" s="892" t="s">
        <v>214</v>
      </c>
      <c r="D17" s="908">
        <v>85</v>
      </c>
      <c r="E17" s="908">
        <v>85</v>
      </c>
      <c r="F17" s="907">
        <f t="shared" si="0"/>
        <v>100</v>
      </c>
      <c r="G17" s="910" t="s">
        <v>1348</v>
      </c>
      <c r="H17" s="908">
        <v>85</v>
      </c>
      <c r="I17" s="907">
        <f t="shared" si="1"/>
        <v>100</v>
      </c>
      <c r="J17" s="910"/>
    </row>
    <row r="18" spans="1:10" ht="90" customHeight="1" x14ac:dyDescent="0.25">
      <c r="A18" s="911" t="s">
        <v>698</v>
      </c>
      <c r="B18" s="912" t="s">
        <v>1349</v>
      </c>
      <c r="C18" s="886" t="s">
        <v>214</v>
      </c>
      <c r="D18" s="893">
        <f>D20+D21</f>
        <v>0</v>
      </c>
      <c r="E18" s="893">
        <f>E20+E21</f>
        <v>0</v>
      </c>
      <c r="F18" s="887">
        <v>0</v>
      </c>
      <c r="G18" s="894"/>
      <c r="H18" s="893">
        <f>H20+H21</f>
        <v>0</v>
      </c>
      <c r="I18" s="887">
        <v>0</v>
      </c>
      <c r="J18" s="894"/>
    </row>
    <row r="19" spans="1:10" ht="90.75" customHeight="1" x14ac:dyDescent="0.25">
      <c r="A19" s="895" t="s">
        <v>261</v>
      </c>
      <c r="B19" s="914" t="s">
        <v>1350</v>
      </c>
      <c r="C19" s="892" t="s">
        <v>214</v>
      </c>
      <c r="D19" s="896">
        <v>0</v>
      </c>
      <c r="E19" s="896">
        <v>0</v>
      </c>
      <c r="F19" s="907">
        <v>0</v>
      </c>
      <c r="G19" s="897"/>
      <c r="H19" s="896">
        <v>0</v>
      </c>
      <c r="I19" s="907">
        <v>0</v>
      </c>
      <c r="J19" s="897" t="s">
        <v>222</v>
      </c>
    </row>
    <row r="20" spans="1:10" ht="91.5" customHeight="1" x14ac:dyDescent="0.25">
      <c r="A20" s="898" t="s">
        <v>310</v>
      </c>
      <c r="B20" s="891" t="s">
        <v>1351</v>
      </c>
      <c r="C20" s="892" t="s">
        <v>214</v>
      </c>
      <c r="D20" s="908">
        <v>0</v>
      </c>
      <c r="E20" s="908">
        <v>0</v>
      </c>
      <c r="F20" s="907">
        <v>0</v>
      </c>
      <c r="G20" s="910"/>
      <c r="H20" s="908">
        <v>0</v>
      </c>
      <c r="I20" s="907">
        <v>0</v>
      </c>
      <c r="J20" s="910" t="s">
        <v>222</v>
      </c>
    </row>
    <row r="21" spans="1:10" ht="93.75" customHeight="1" x14ac:dyDescent="0.25">
      <c r="A21" s="898" t="s">
        <v>328</v>
      </c>
      <c r="B21" s="939" t="s">
        <v>1352</v>
      </c>
      <c r="C21" s="892" t="s">
        <v>214</v>
      </c>
      <c r="D21" s="908">
        <f>D22</f>
        <v>0</v>
      </c>
      <c r="E21" s="908">
        <f>E22</f>
        <v>0</v>
      </c>
      <c r="F21" s="907">
        <v>0</v>
      </c>
      <c r="G21" s="910"/>
      <c r="H21" s="908">
        <f>H22</f>
        <v>0</v>
      </c>
      <c r="I21" s="907">
        <v>0</v>
      </c>
      <c r="J21" s="910" t="s">
        <v>222</v>
      </c>
    </row>
    <row r="22" spans="1:10" ht="97.5" customHeight="1" x14ac:dyDescent="0.25">
      <c r="A22" s="898" t="s">
        <v>1353</v>
      </c>
      <c r="B22" s="939" t="s">
        <v>1354</v>
      </c>
      <c r="C22" s="892" t="s">
        <v>214</v>
      </c>
      <c r="D22" s="908">
        <v>0</v>
      </c>
      <c r="E22" s="908">
        <v>0</v>
      </c>
      <c r="F22" s="907">
        <v>0</v>
      </c>
      <c r="G22" s="910"/>
      <c r="H22" s="908">
        <v>0</v>
      </c>
      <c r="I22" s="907">
        <v>0</v>
      </c>
      <c r="J22" s="910" t="s">
        <v>222</v>
      </c>
    </row>
    <row r="23" spans="1:10" ht="75" customHeight="1" x14ac:dyDescent="0.25">
      <c r="A23" s="898" t="s">
        <v>528</v>
      </c>
      <c r="B23" s="939" t="s">
        <v>1355</v>
      </c>
      <c r="C23" s="892" t="s">
        <v>214</v>
      </c>
      <c r="D23" s="908">
        <v>0</v>
      </c>
      <c r="E23" s="908">
        <v>0</v>
      </c>
      <c r="F23" s="907">
        <v>0</v>
      </c>
      <c r="G23" s="910"/>
      <c r="H23" s="908">
        <v>0</v>
      </c>
      <c r="I23" s="907">
        <v>0</v>
      </c>
      <c r="J23" s="910" t="s">
        <v>222</v>
      </c>
    </row>
    <row r="24" spans="1:10" ht="96.6" customHeight="1" x14ac:dyDescent="0.25">
      <c r="A24" s="898" t="s">
        <v>531</v>
      </c>
      <c r="B24" s="939" t="s">
        <v>1356</v>
      </c>
      <c r="C24" s="899" t="s">
        <v>1189</v>
      </c>
      <c r="D24" s="2064" t="s">
        <v>1357</v>
      </c>
      <c r="E24" s="2064"/>
      <c r="F24" s="2064"/>
      <c r="G24" s="2064"/>
      <c r="H24" s="2064"/>
      <c r="I24" s="2064"/>
      <c r="J24" s="2064"/>
    </row>
    <row r="25" spans="1:10" s="938" customFormat="1" ht="165" customHeight="1" x14ac:dyDescent="0.25">
      <c r="A25" s="911" t="s">
        <v>36</v>
      </c>
      <c r="B25" s="912" t="s">
        <v>1358</v>
      </c>
      <c r="C25" s="886" t="s">
        <v>214</v>
      </c>
      <c r="D25" s="893">
        <f>D26+D37+D38+D39</f>
        <v>18</v>
      </c>
      <c r="E25" s="893">
        <f>E26+E37+E38+E39</f>
        <v>18</v>
      </c>
      <c r="F25" s="887">
        <f t="shared" si="0"/>
        <v>100</v>
      </c>
      <c r="G25" s="893"/>
      <c r="H25" s="893">
        <f>H26+H37+H38+H39</f>
        <v>18</v>
      </c>
      <c r="I25" s="887">
        <f t="shared" si="1"/>
        <v>100</v>
      </c>
      <c r="J25" s="893"/>
    </row>
    <row r="26" spans="1:10" ht="118.5" customHeight="1" x14ac:dyDescent="0.25">
      <c r="A26" s="898" t="s">
        <v>218</v>
      </c>
      <c r="B26" s="891" t="s">
        <v>1359</v>
      </c>
      <c r="C26" s="892" t="s">
        <v>214</v>
      </c>
      <c r="D26" s="908">
        <f>D29</f>
        <v>18</v>
      </c>
      <c r="E26" s="908">
        <f>E29</f>
        <v>18</v>
      </c>
      <c r="F26" s="907">
        <f t="shared" si="0"/>
        <v>100</v>
      </c>
      <c r="G26" s="908"/>
      <c r="H26" s="908">
        <f>H29</f>
        <v>18</v>
      </c>
      <c r="I26" s="907">
        <f t="shared" si="1"/>
        <v>100</v>
      </c>
      <c r="J26" s="908"/>
    </row>
    <row r="27" spans="1:10" ht="203.25" customHeight="1" x14ac:dyDescent="0.25">
      <c r="A27" s="898" t="s">
        <v>459</v>
      </c>
      <c r="B27" s="891" t="s">
        <v>1360</v>
      </c>
      <c r="C27" s="899" t="s">
        <v>1189</v>
      </c>
      <c r="D27" s="2064" t="s">
        <v>1361</v>
      </c>
      <c r="E27" s="2064"/>
      <c r="F27" s="2064"/>
      <c r="G27" s="2064"/>
      <c r="H27" s="2064"/>
      <c r="I27" s="2064"/>
      <c r="J27" s="2064"/>
    </row>
    <row r="28" spans="1:10" ht="151.5" customHeight="1" x14ac:dyDescent="0.25">
      <c r="A28" s="898" t="s">
        <v>461</v>
      </c>
      <c r="B28" s="891" t="s">
        <v>1362</v>
      </c>
      <c r="C28" s="899" t="s">
        <v>1189</v>
      </c>
      <c r="D28" s="2064" t="s">
        <v>1363</v>
      </c>
      <c r="E28" s="2064"/>
      <c r="F28" s="2064"/>
      <c r="G28" s="2064"/>
      <c r="H28" s="2064"/>
      <c r="I28" s="2064"/>
      <c r="J28" s="2064"/>
    </row>
    <row r="29" spans="1:10" ht="148.5" customHeight="1" x14ac:dyDescent="0.25">
      <c r="A29" s="898" t="s">
        <v>464</v>
      </c>
      <c r="B29" s="891" t="s">
        <v>1364</v>
      </c>
      <c r="C29" s="892" t="s">
        <v>214</v>
      </c>
      <c r="D29" s="908">
        <v>18</v>
      </c>
      <c r="E29" s="908">
        <v>18</v>
      </c>
      <c r="F29" s="907">
        <f>E29/D29*100</f>
        <v>100</v>
      </c>
      <c r="G29" s="909" t="s">
        <v>1365</v>
      </c>
      <c r="H29" s="908">
        <v>18</v>
      </c>
      <c r="I29" s="907">
        <f>H29/D29*100</f>
        <v>100</v>
      </c>
      <c r="J29" s="910"/>
    </row>
    <row r="30" spans="1:10" ht="90.75" customHeight="1" x14ac:dyDescent="0.25">
      <c r="A30" s="898" t="s">
        <v>473</v>
      </c>
      <c r="B30" s="891" t="s">
        <v>1366</v>
      </c>
      <c r="C30" s="892" t="s">
        <v>1189</v>
      </c>
      <c r="D30" s="2069"/>
      <c r="E30" s="2069"/>
      <c r="F30" s="2069"/>
      <c r="G30" s="2069"/>
      <c r="H30" s="2069"/>
      <c r="I30" s="2069"/>
      <c r="J30" s="2069"/>
    </row>
    <row r="31" spans="1:10" ht="186" customHeight="1" x14ac:dyDescent="0.25">
      <c r="A31" s="898" t="s">
        <v>475</v>
      </c>
      <c r="B31" s="891" t="s">
        <v>1367</v>
      </c>
      <c r="C31" s="892" t="s">
        <v>1189</v>
      </c>
      <c r="D31" s="2070" t="s">
        <v>1368</v>
      </c>
      <c r="E31" s="2071"/>
      <c r="F31" s="2071"/>
      <c r="G31" s="2071"/>
      <c r="H31" s="2071"/>
      <c r="I31" s="2071"/>
      <c r="J31" s="2071"/>
    </row>
    <row r="32" spans="1:10" ht="182.25" customHeight="1" x14ac:dyDescent="0.25">
      <c r="A32" s="898" t="s">
        <v>478</v>
      </c>
      <c r="B32" s="891" t="s">
        <v>1369</v>
      </c>
      <c r="C32" s="892" t="s">
        <v>1189</v>
      </c>
      <c r="D32" s="2070" t="s">
        <v>1370</v>
      </c>
      <c r="E32" s="2070"/>
      <c r="F32" s="2070"/>
      <c r="G32" s="2070"/>
      <c r="H32" s="2070"/>
      <c r="I32" s="2070"/>
      <c r="J32" s="2070"/>
    </row>
    <row r="33" spans="1:10" ht="218.25" customHeight="1" x14ac:dyDescent="0.25">
      <c r="A33" s="898" t="s">
        <v>481</v>
      </c>
      <c r="B33" s="891" t="s">
        <v>1371</v>
      </c>
      <c r="C33" s="892" t="s">
        <v>1189</v>
      </c>
      <c r="D33" s="2070" t="s">
        <v>1372</v>
      </c>
      <c r="E33" s="2071"/>
      <c r="F33" s="2071"/>
      <c r="G33" s="2071"/>
      <c r="H33" s="2071"/>
      <c r="I33" s="2071"/>
      <c r="J33" s="2071"/>
    </row>
    <row r="34" spans="1:10" ht="219.75" customHeight="1" x14ac:dyDescent="0.25">
      <c r="A34" s="898" t="s">
        <v>582</v>
      </c>
      <c r="B34" s="891" t="s">
        <v>1373</v>
      </c>
      <c r="C34" s="892" t="s">
        <v>1189</v>
      </c>
      <c r="D34" s="2070" t="s">
        <v>1374</v>
      </c>
      <c r="E34" s="2071"/>
      <c r="F34" s="2071"/>
      <c r="G34" s="2071"/>
      <c r="H34" s="2071"/>
      <c r="I34" s="2071"/>
      <c r="J34" s="2071"/>
    </row>
    <row r="35" spans="1:10" ht="217.5" customHeight="1" x14ac:dyDescent="0.25">
      <c r="A35" s="898" t="s">
        <v>1375</v>
      </c>
      <c r="B35" s="891" t="s">
        <v>1376</v>
      </c>
      <c r="C35" s="892" t="s">
        <v>1189</v>
      </c>
      <c r="D35" s="2071" t="s">
        <v>1377</v>
      </c>
      <c r="E35" s="2071"/>
      <c r="F35" s="2071"/>
      <c r="G35" s="2071"/>
      <c r="H35" s="2071"/>
      <c r="I35" s="2071"/>
      <c r="J35" s="2071"/>
    </row>
    <row r="36" spans="1:10" ht="273" customHeight="1" x14ac:dyDescent="0.25">
      <c r="A36" s="898" t="s">
        <v>1378</v>
      </c>
      <c r="B36" s="891" t="s">
        <v>1379</v>
      </c>
      <c r="C36" s="892" t="s">
        <v>1189</v>
      </c>
      <c r="D36" s="2070" t="s">
        <v>1380</v>
      </c>
      <c r="E36" s="2071"/>
      <c r="F36" s="2071"/>
      <c r="G36" s="2071"/>
      <c r="H36" s="2071"/>
      <c r="I36" s="2071"/>
      <c r="J36" s="2071"/>
    </row>
    <row r="37" spans="1:10" ht="127.5" customHeight="1" x14ac:dyDescent="0.25">
      <c r="A37" s="898" t="s">
        <v>586</v>
      </c>
      <c r="B37" s="891" t="s">
        <v>1381</v>
      </c>
      <c r="C37" s="892" t="s">
        <v>214</v>
      </c>
      <c r="D37" s="908">
        <v>0</v>
      </c>
      <c r="E37" s="908">
        <v>0</v>
      </c>
      <c r="F37" s="907">
        <v>0</v>
      </c>
      <c r="G37" s="908"/>
      <c r="H37" s="908">
        <v>0</v>
      </c>
      <c r="I37" s="907">
        <v>0</v>
      </c>
      <c r="J37" s="909" t="s">
        <v>222</v>
      </c>
    </row>
    <row r="38" spans="1:10" ht="183" customHeight="1" x14ac:dyDescent="0.25">
      <c r="A38" s="898" t="s">
        <v>590</v>
      </c>
      <c r="B38" s="891" t="s">
        <v>1382</v>
      </c>
      <c r="C38" s="892" t="s">
        <v>214</v>
      </c>
      <c r="D38" s="908">
        <v>0</v>
      </c>
      <c r="E38" s="908">
        <v>0</v>
      </c>
      <c r="F38" s="907">
        <v>0</v>
      </c>
      <c r="G38" s="908"/>
      <c r="H38" s="908">
        <v>0</v>
      </c>
      <c r="I38" s="907">
        <v>0</v>
      </c>
      <c r="J38" s="909" t="s">
        <v>222</v>
      </c>
    </row>
    <row r="39" spans="1:10" ht="129" customHeight="1" x14ac:dyDescent="0.25">
      <c r="A39" s="898" t="s">
        <v>594</v>
      </c>
      <c r="B39" s="891" t="s">
        <v>1383</v>
      </c>
      <c r="C39" s="892" t="s">
        <v>214</v>
      </c>
      <c r="D39" s="908">
        <v>0</v>
      </c>
      <c r="E39" s="908">
        <v>0</v>
      </c>
      <c r="F39" s="907">
        <v>0</v>
      </c>
      <c r="G39" s="908"/>
      <c r="H39" s="908">
        <v>0</v>
      </c>
      <c r="I39" s="907">
        <v>0</v>
      </c>
      <c r="J39" s="909" t="s">
        <v>222</v>
      </c>
    </row>
    <row r="40" spans="1:10" ht="128.1" customHeight="1" x14ac:dyDescent="0.25">
      <c r="A40" s="911" t="s">
        <v>1384</v>
      </c>
      <c r="B40" s="912" t="s">
        <v>1385</v>
      </c>
      <c r="C40" s="886" t="s">
        <v>214</v>
      </c>
      <c r="D40" s="893">
        <f>D41+D43+D44</f>
        <v>41475.5</v>
      </c>
      <c r="E40" s="893">
        <f>E41+E43+E44</f>
        <v>40989</v>
      </c>
      <c r="F40" s="887">
        <f t="shared" ref="F40:F45" si="2">E40/D40*100</f>
        <v>98.827018360236764</v>
      </c>
      <c r="G40" s="894"/>
      <c r="H40" s="893">
        <f>H41+H43+H44</f>
        <v>40989</v>
      </c>
      <c r="I40" s="887">
        <f t="shared" ref="I40:I45" si="3">H40/D40*100</f>
        <v>98.827018360236764</v>
      </c>
      <c r="J40" s="894"/>
    </row>
    <row r="41" spans="1:10" ht="129.75" customHeight="1" x14ac:dyDescent="0.25">
      <c r="A41" s="898" t="s">
        <v>48</v>
      </c>
      <c r="B41" s="891" t="s">
        <v>1386</v>
      </c>
      <c r="C41" s="892" t="s">
        <v>214</v>
      </c>
      <c r="D41" s="908">
        <f>D42</f>
        <v>3429.2</v>
      </c>
      <c r="E41" s="908">
        <f>E42</f>
        <v>3429.2</v>
      </c>
      <c r="F41" s="907">
        <f t="shared" si="2"/>
        <v>100</v>
      </c>
      <c r="G41" s="910"/>
      <c r="H41" s="908">
        <f>H42</f>
        <v>3429.2</v>
      </c>
      <c r="I41" s="907">
        <f t="shared" si="3"/>
        <v>100</v>
      </c>
      <c r="J41" s="910"/>
    </row>
    <row r="42" spans="1:10" ht="282" customHeight="1" x14ac:dyDescent="0.25">
      <c r="A42" s="898" t="s">
        <v>225</v>
      </c>
      <c r="B42" s="891" t="s">
        <v>1387</v>
      </c>
      <c r="C42" s="892" t="s">
        <v>214</v>
      </c>
      <c r="D42" s="908">
        <v>3429.2</v>
      </c>
      <c r="E42" s="908">
        <v>3429.2</v>
      </c>
      <c r="F42" s="907">
        <f t="shared" si="2"/>
        <v>100</v>
      </c>
      <c r="G42" s="909" t="s">
        <v>1388</v>
      </c>
      <c r="H42" s="908">
        <v>3429.2</v>
      </c>
      <c r="I42" s="907">
        <f t="shared" si="3"/>
        <v>100</v>
      </c>
      <c r="J42" s="910"/>
    </row>
    <row r="43" spans="1:10" ht="321.75" customHeight="1" x14ac:dyDescent="0.25">
      <c r="A43" s="898" t="s">
        <v>598</v>
      </c>
      <c r="B43" s="891" t="s">
        <v>1389</v>
      </c>
      <c r="C43" s="892" t="s">
        <v>214</v>
      </c>
      <c r="D43" s="908">
        <v>7500</v>
      </c>
      <c r="E43" s="908">
        <v>7034.9</v>
      </c>
      <c r="F43" s="907">
        <f t="shared" si="2"/>
        <v>93.798666666666662</v>
      </c>
      <c r="G43" s="909" t="s">
        <v>1390</v>
      </c>
      <c r="H43" s="908">
        <v>7034.9</v>
      </c>
      <c r="I43" s="907">
        <f t="shared" si="3"/>
        <v>93.798666666666662</v>
      </c>
      <c r="J43" s="910"/>
    </row>
    <row r="44" spans="1:10" ht="92.45" customHeight="1" x14ac:dyDescent="0.25">
      <c r="A44" s="898" t="s">
        <v>1391</v>
      </c>
      <c r="B44" s="891" t="s">
        <v>1392</v>
      </c>
      <c r="C44" s="892" t="s">
        <v>214</v>
      </c>
      <c r="D44" s="908">
        <f>D45</f>
        <v>30546.3</v>
      </c>
      <c r="E44" s="908">
        <f>E45</f>
        <v>30524.9</v>
      </c>
      <c r="F44" s="907">
        <f t="shared" si="2"/>
        <v>99.929942415284344</v>
      </c>
      <c r="G44" s="910"/>
      <c r="H44" s="908">
        <f>H45</f>
        <v>30524.9</v>
      </c>
      <c r="I44" s="907">
        <f t="shared" si="3"/>
        <v>99.929942415284344</v>
      </c>
      <c r="J44" s="910"/>
    </row>
    <row r="45" spans="1:10" ht="381" customHeight="1" x14ac:dyDescent="0.25">
      <c r="A45" s="898" t="s">
        <v>1393</v>
      </c>
      <c r="B45" s="891" t="s">
        <v>1394</v>
      </c>
      <c r="C45" s="892" t="s">
        <v>214</v>
      </c>
      <c r="D45" s="908">
        <v>30546.3</v>
      </c>
      <c r="E45" s="908">
        <v>30524.9</v>
      </c>
      <c r="F45" s="907">
        <f t="shared" si="2"/>
        <v>99.929942415284344</v>
      </c>
      <c r="G45" s="910" t="s">
        <v>1395</v>
      </c>
      <c r="H45" s="908">
        <v>30524.9</v>
      </c>
      <c r="I45" s="907">
        <f t="shared" si="3"/>
        <v>99.929942415284344</v>
      </c>
      <c r="J45" s="910"/>
    </row>
    <row r="46" spans="1:10" ht="164.25" customHeight="1" x14ac:dyDescent="0.25">
      <c r="A46" s="898" t="s">
        <v>1396</v>
      </c>
      <c r="B46" s="891" t="s">
        <v>1397</v>
      </c>
      <c r="C46" s="899" t="s">
        <v>1189</v>
      </c>
      <c r="D46" s="2064" t="s">
        <v>1398</v>
      </c>
      <c r="E46" s="2064"/>
      <c r="F46" s="2064"/>
      <c r="G46" s="2064"/>
      <c r="H46" s="2064"/>
      <c r="I46" s="2064"/>
      <c r="J46" s="2064"/>
    </row>
    <row r="47" spans="1:10" ht="279" customHeight="1" x14ac:dyDescent="0.25">
      <c r="A47" s="911" t="s">
        <v>59</v>
      </c>
      <c r="B47" s="912" t="s">
        <v>1399</v>
      </c>
      <c r="C47" s="886" t="s">
        <v>214</v>
      </c>
      <c r="D47" s="893">
        <f>D48</f>
        <v>120</v>
      </c>
      <c r="E47" s="893">
        <f>E48</f>
        <v>120</v>
      </c>
      <c r="F47" s="887">
        <v>0</v>
      </c>
      <c r="G47" s="893"/>
      <c r="H47" s="893">
        <f>H48</f>
        <v>120</v>
      </c>
      <c r="I47" s="887">
        <v>0</v>
      </c>
      <c r="J47" s="893"/>
    </row>
    <row r="48" spans="1:10" ht="185.25" customHeight="1" x14ac:dyDescent="0.25">
      <c r="A48" s="898" t="s">
        <v>228</v>
      </c>
      <c r="B48" s="891" t="s">
        <v>1400</v>
      </c>
      <c r="C48" s="892" t="s">
        <v>214</v>
      </c>
      <c r="D48" s="896">
        <f>D49+D50+D51+D56+D57</f>
        <v>120</v>
      </c>
      <c r="E48" s="896">
        <f>E49+E50+E51+E56+E57</f>
        <v>120</v>
      </c>
      <c r="F48" s="907">
        <v>0</v>
      </c>
      <c r="G48" s="896"/>
      <c r="H48" s="896">
        <f>H49+H50+H51+H56+H57</f>
        <v>120</v>
      </c>
      <c r="I48" s="907">
        <v>0</v>
      </c>
      <c r="J48" s="896"/>
    </row>
    <row r="49" spans="1:10" ht="111" customHeight="1" x14ac:dyDescent="0.25">
      <c r="A49" s="898" t="s">
        <v>1401</v>
      </c>
      <c r="B49" s="891" t="s">
        <v>1402</v>
      </c>
      <c r="C49" s="892" t="s">
        <v>214</v>
      </c>
      <c r="D49" s="896">
        <v>0</v>
      </c>
      <c r="E49" s="896">
        <v>0</v>
      </c>
      <c r="F49" s="907">
        <v>0</v>
      </c>
      <c r="G49" s="896"/>
      <c r="H49" s="896">
        <v>0</v>
      </c>
      <c r="I49" s="907">
        <v>0</v>
      </c>
      <c r="J49" s="906" t="s">
        <v>222</v>
      </c>
    </row>
    <row r="50" spans="1:10" ht="130.5" customHeight="1" x14ac:dyDescent="0.25">
      <c r="A50" s="898" t="s">
        <v>1403</v>
      </c>
      <c r="B50" s="891" t="s">
        <v>1404</v>
      </c>
      <c r="C50" s="892" t="s">
        <v>214</v>
      </c>
      <c r="D50" s="896">
        <v>0</v>
      </c>
      <c r="E50" s="896">
        <v>0</v>
      </c>
      <c r="F50" s="907">
        <v>0</v>
      </c>
      <c r="G50" s="896"/>
      <c r="H50" s="896">
        <v>0</v>
      </c>
      <c r="I50" s="907">
        <v>0</v>
      </c>
      <c r="J50" s="906" t="s">
        <v>222</v>
      </c>
    </row>
    <row r="51" spans="1:10" ht="162.75" customHeight="1" x14ac:dyDescent="0.25">
      <c r="A51" s="898" t="s">
        <v>1405</v>
      </c>
      <c r="B51" s="891" t="s">
        <v>1406</v>
      </c>
      <c r="C51" s="892" t="s">
        <v>214</v>
      </c>
      <c r="D51" s="896">
        <v>100</v>
      </c>
      <c r="E51" s="896">
        <v>100</v>
      </c>
      <c r="F51" s="907">
        <f>E51/D51*100</f>
        <v>100</v>
      </c>
      <c r="G51" s="897" t="s">
        <v>1407</v>
      </c>
      <c r="H51" s="896">
        <v>100</v>
      </c>
      <c r="I51" s="907">
        <f>H51/D51*100</f>
        <v>100</v>
      </c>
      <c r="J51" s="906"/>
    </row>
    <row r="52" spans="1:10" ht="99" customHeight="1" x14ac:dyDescent="0.25">
      <c r="A52" s="898" t="s">
        <v>1408</v>
      </c>
      <c r="B52" s="891" t="s">
        <v>1409</v>
      </c>
      <c r="C52" s="899" t="s">
        <v>1189</v>
      </c>
      <c r="D52" s="2064" t="s">
        <v>1410</v>
      </c>
      <c r="E52" s="2064"/>
      <c r="F52" s="2064"/>
      <c r="G52" s="2064"/>
      <c r="H52" s="2064"/>
      <c r="I52" s="2064"/>
      <c r="J52" s="2064"/>
    </row>
    <row r="53" spans="1:10" ht="149.25" customHeight="1" x14ac:dyDescent="0.25">
      <c r="A53" s="898" t="s">
        <v>1411</v>
      </c>
      <c r="B53" s="891" t="s">
        <v>1412</v>
      </c>
      <c r="C53" s="899" t="s">
        <v>1189</v>
      </c>
      <c r="D53" s="2064" t="s">
        <v>1413</v>
      </c>
      <c r="E53" s="2064"/>
      <c r="F53" s="2064"/>
      <c r="G53" s="2064"/>
      <c r="H53" s="2064"/>
      <c r="I53" s="2064"/>
      <c r="J53" s="2064"/>
    </row>
    <row r="54" spans="1:10" ht="157.35" customHeight="1" x14ac:dyDescent="0.25">
      <c r="A54" s="898" t="s">
        <v>1414</v>
      </c>
      <c r="B54" s="891" t="s">
        <v>1415</v>
      </c>
      <c r="C54" s="899" t="s">
        <v>1189</v>
      </c>
      <c r="D54" s="2064" t="s">
        <v>1416</v>
      </c>
      <c r="E54" s="2064"/>
      <c r="F54" s="2064"/>
      <c r="G54" s="2064"/>
      <c r="H54" s="2064"/>
      <c r="I54" s="2064"/>
      <c r="J54" s="2064"/>
    </row>
    <row r="55" spans="1:10" ht="342" customHeight="1" x14ac:dyDescent="0.25">
      <c r="A55" s="898" t="s">
        <v>1417</v>
      </c>
      <c r="B55" s="891" t="s">
        <v>1418</v>
      </c>
      <c r="C55" s="899" t="s">
        <v>1189</v>
      </c>
      <c r="D55" s="2064" t="s">
        <v>1419</v>
      </c>
      <c r="E55" s="2064"/>
      <c r="F55" s="2064"/>
      <c r="G55" s="2064"/>
      <c r="H55" s="2064"/>
      <c r="I55" s="2064"/>
      <c r="J55" s="2064"/>
    </row>
    <row r="56" spans="1:10" ht="111.75" customHeight="1" x14ac:dyDescent="0.25">
      <c r="A56" s="898" t="s">
        <v>1420</v>
      </c>
      <c r="B56" s="891" t="s">
        <v>1421</v>
      </c>
      <c r="C56" s="892" t="s">
        <v>214</v>
      </c>
      <c r="D56" s="896">
        <v>20</v>
      </c>
      <c r="E56" s="896">
        <v>20</v>
      </c>
      <c r="F56" s="907">
        <f>E56/D56*100</f>
        <v>100</v>
      </c>
      <c r="G56" s="897" t="s">
        <v>1422</v>
      </c>
      <c r="H56" s="896">
        <v>20</v>
      </c>
      <c r="I56" s="907">
        <f>H56/D56*100</f>
        <v>100</v>
      </c>
      <c r="J56" s="906"/>
    </row>
    <row r="57" spans="1:10" ht="111" customHeight="1" x14ac:dyDescent="0.25">
      <c r="A57" s="898" t="s">
        <v>1423</v>
      </c>
      <c r="B57" s="891" t="s">
        <v>1424</v>
      </c>
      <c r="C57" s="892" t="s">
        <v>214</v>
      </c>
      <c r="D57" s="896">
        <v>0</v>
      </c>
      <c r="E57" s="896">
        <v>0</v>
      </c>
      <c r="F57" s="907">
        <v>0</v>
      </c>
      <c r="G57" s="896"/>
      <c r="H57" s="896">
        <v>0</v>
      </c>
      <c r="I57" s="907">
        <v>0</v>
      </c>
      <c r="J57" s="906" t="s">
        <v>222</v>
      </c>
    </row>
    <row r="58" spans="1:10" ht="24" customHeight="1" x14ac:dyDescent="0.25">
      <c r="A58" s="2065" t="s">
        <v>75</v>
      </c>
      <c r="B58" s="2066" t="s">
        <v>1425</v>
      </c>
      <c r="C58" s="900" t="s">
        <v>235</v>
      </c>
      <c r="D58" s="893">
        <f>D59+D60</f>
        <v>58798.299999999996</v>
      </c>
      <c r="E58" s="893">
        <f>E59+E60</f>
        <v>57701.4</v>
      </c>
      <c r="F58" s="887">
        <f t="shared" ref="F58:F94" si="4">E58/D58*100</f>
        <v>98.134469874129024</v>
      </c>
      <c r="G58" s="894"/>
      <c r="H58" s="893">
        <f>H59+H60</f>
        <v>57701.4</v>
      </c>
      <c r="I58" s="887">
        <f t="shared" ref="I58:I94" si="5">H58/D58*100</f>
        <v>98.134469874129024</v>
      </c>
      <c r="J58" s="894"/>
    </row>
    <row r="59" spans="1:10" ht="95.25" customHeight="1" x14ac:dyDescent="0.25">
      <c r="A59" s="2065"/>
      <c r="B59" s="2066"/>
      <c r="C59" s="900" t="s">
        <v>205</v>
      </c>
      <c r="D59" s="893">
        <f>D68</f>
        <v>2399</v>
      </c>
      <c r="E59" s="893">
        <f>E68</f>
        <v>2276.5</v>
      </c>
      <c r="F59" s="887">
        <f t="shared" si="4"/>
        <v>94.893705710712794</v>
      </c>
      <c r="G59" s="894"/>
      <c r="H59" s="893">
        <f>H68</f>
        <v>2276.5</v>
      </c>
      <c r="I59" s="887">
        <f t="shared" si="5"/>
        <v>94.893705710712794</v>
      </c>
      <c r="J59" s="894"/>
    </row>
    <row r="60" spans="1:10" ht="95.25" customHeight="1" x14ac:dyDescent="0.25">
      <c r="A60" s="2065"/>
      <c r="B60" s="2066"/>
      <c r="C60" s="900" t="s">
        <v>214</v>
      </c>
      <c r="D60" s="893">
        <f>D61+D63+D69</f>
        <v>56399.299999999996</v>
      </c>
      <c r="E60" s="893">
        <f>E61+E63+E69</f>
        <v>55424.9</v>
      </c>
      <c r="F60" s="887">
        <f t="shared" si="4"/>
        <v>98.272318982682421</v>
      </c>
      <c r="G60" s="894"/>
      <c r="H60" s="893">
        <f>H61+H63+H69</f>
        <v>55424.9</v>
      </c>
      <c r="I60" s="887">
        <f t="shared" si="5"/>
        <v>98.272318982682421</v>
      </c>
      <c r="J60" s="894"/>
    </row>
    <row r="61" spans="1:10" ht="305.25" customHeight="1" x14ac:dyDescent="0.25">
      <c r="A61" s="940" t="s">
        <v>1318</v>
      </c>
      <c r="B61" s="939" t="s">
        <v>1426</v>
      </c>
      <c r="C61" s="892" t="s">
        <v>214</v>
      </c>
      <c r="D61" s="941">
        <v>18488.099999999999</v>
      </c>
      <c r="E61" s="941">
        <v>17885.5</v>
      </c>
      <c r="F61" s="907">
        <f t="shared" si="4"/>
        <v>96.740606119612082</v>
      </c>
      <c r="G61" s="942" t="s">
        <v>1427</v>
      </c>
      <c r="H61" s="941">
        <v>17885.5</v>
      </c>
      <c r="I61" s="907">
        <f t="shared" si="5"/>
        <v>96.740606119612082</v>
      </c>
      <c r="J61" s="943"/>
    </row>
    <row r="62" spans="1:10" ht="75.75" customHeight="1" x14ac:dyDescent="0.25">
      <c r="A62" s="940" t="s">
        <v>1320</v>
      </c>
      <c r="B62" s="939" t="s">
        <v>1428</v>
      </c>
      <c r="C62" s="892" t="s">
        <v>214</v>
      </c>
      <c r="D62" s="941">
        <v>0</v>
      </c>
      <c r="E62" s="941">
        <v>0</v>
      </c>
      <c r="F62" s="907">
        <v>0</v>
      </c>
      <c r="G62" s="943"/>
      <c r="H62" s="941">
        <v>0</v>
      </c>
      <c r="I62" s="907">
        <v>0</v>
      </c>
      <c r="J62" s="943"/>
    </row>
    <row r="63" spans="1:10" ht="408.75" customHeight="1" x14ac:dyDescent="0.25">
      <c r="A63" s="940" t="s">
        <v>1322</v>
      </c>
      <c r="B63" s="944" t="s">
        <v>1429</v>
      </c>
      <c r="C63" s="899" t="s">
        <v>214</v>
      </c>
      <c r="D63" s="941">
        <v>35856.6</v>
      </c>
      <c r="E63" s="941">
        <v>35510.1</v>
      </c>
      <c r="F63" s="907">
        <f t="shared" si="4"/>
        <v>99.033650708656154</v>
      </c>
      <c r="G63" s="945" t="s">
        <v>1430</v>
      </c>
      <c r="H63" s="941">
        <v>35510.1</v>
      </c>
      <c r="I63" s="907">
        <f t="shared" si="5"/>
        <v>99.033650708656154</v>
      </c>
      <c r="J63" s="946" t="s">
        <v>190</v>
      </c>
    </row>
    <row r="64" spans="1:10" ht="409.6" customHeight="1" x14ac:dyDescent="0.25">
      <c r="A64" s="2061"/>
      <c r="B64" s="2067" t="s">
        <v>1431</v>
      </c>
      <c r="C64" s="2057"/>
      <c r="D64" s="2056"/>
      <c r="E64" s="2056"/>
      <c r="F64" s="2057"/>
      <c r="G64" s="2068" t="s">
        <v>1432</v>
      </c>
      <c r="H64" s="2056"/>
      <c r="I64" s="2057"/>
      <c r="J64" s="2058"/>
    </row>
    <row r="65" spans="1:10" ht="118.5" customHeight="1" x14ac:dyDescent="0.25">
      <c r="A65" s="2061"/>
      <c r="B65" s="2067"/>
      <c r="C65" s="2057"/>
      <c r="D65" s="2056"/>
      <c r="E65" s="2056"/>
      <c r="F65" s="2057"/>
      <c r="G65" s="2068"/>
      <c r="H65" s="2056"/>
      <c r="I65" s="2057"/>
      <c r="J65" s="2058"/>
    </row>
    <row r="66" spans="1:10" ht="92.25" customHeight="1" x14ac:dyDescent="0.25">
      <c r="A66" s="940" t="s">
        <v>1325</v>
      </c>
      <c r="B66" s="939" t="s">
        <v>1433</v>
      </c>
      <c r="C66" s="892" t="s">
        <v>214</v>
      </c>
      <c r="D66" s="896">
        <v>0</v>
      </c>
      <c r="E66" s="896">
        <v>0</v>
      </c>
      <c r="F66" s="907">
        <v>0</v>
      </c>
      <c r="G66" s="897"/>
      <c r="H66" s="896">
        <v>0</v>
      </c>
      <c r="I66" s="907">
        <v>0</v>
      </c>
      <c r="J66" s="897" t="s">
        <v>222</v>
      </c>
    </row>
    <row r="67" spans="1:10" ht="24.75" customHeight="1" x14ac:dyDescent="0.25">
      <c r="A67" s="2061" t="s">
        <v>1327</v>
      </c>
      <c r="B67" s="2062" t="s">
        <v>1434</v>
      </c>
      <c r="C67" s="892" t="s">
        <v>235</v>
      </c>
      <c r="D67" s="896">
        <f>D68+D69</f>
        <v>4453.6000000000004</v>
      </c>
      <c r="E67" s="896">
        <f>E68+E69</f>
        <v>4305.8</v>
      </c>
      <c r="F67" s="907">
        <f t="shared" si="4"/>
        <v>96.681336446919346</v>
      </c>
      <c r="G67" s="2064" t="s">
        <v>1435</v>
      </c>
      <c r="H67" s="896">
        <f>H68+H69</f>
        <v>4305.8</v>
      </c>
      <c r="I67" s="907">
        <f t="shared" si="5"/>
        <v>96.681336446919346</v>
      </c>
      <c r="J67" s="2064"/>
    </row>
    <row r="68" spans="1:10" ht="185.25" customHeight="1" x14ac:dyDescent="0.25">
      <c r="A68" s="2061"/>
      <c r="B68" s="2062"/>
      <c r="C68" s="892" t="s">
        <v>205</v>
      </c>
      <c r="D68" s="896">
        <v>2399</v>
      </c>
      <c r="E68" s="896">
        <v>2276.5</v>
      </c>
      <c r="F68" s="907">
        <f t="shared" si="4"/>
        <v>94.893705710712794</v>
      </c>
      <c r="G68" s="2064"/>
      <c r="H68" s="896">
        <v>2276.5</v>
      </c>
      <c r="I68" s="907">
        <f t="shared" si="5"/>
        <v>94.893705710712794</v>
      </c>
      <c r="J68" s="2064"/>
    </row>
    <row r="69" spans="1:10" ht="126" customHeight="1" x14ac:dyDescent="0.25">
      <c r="A69" s="2061"/>
      <c r="B69" s="2062"/>
      <c r="C69" s="892" t="s">
        <v>214</v>
      </c>
      <c r="D69" s="896">
        <v>2054.6</v>
      </c>
      <c r="E69" s="896">
        <v>2029.3</v>
      </c>
      <c r="F69" s="907">
        <f t="shared" si="4"/>
        <v>98.768616762386841</v>
      </c>
      <c r="G69" s="2064"/>
      <c r="H69" s="896">
        <v>2029.3</v>
      </c>
      <c r="I69" s="907">
        <f t="shared" si="5"/>
        <v>98.768616762386841</v>
      </c>
      <c r="J69" s="2064"/>
    </row>
    <row r="70" spans="1:10" ht="24" customHeight="1" x14ac:dyDescent="0.25">
      <c r="A70" s="2060"/>
      <c r="B70" s="2049" t="s">
        <v>234</v>
      </c>
      <c r="C70" s="886" t="s">
        <v>235</v>
      </c>
      <c r="D70" s="893">
        <f>D71+D72</f>
        <v>105648.4</v>
      </c>
      <c r="E70" s="893">
        <f>E71+E72</f>
        <v>104006</v>
      </c>
      <c r="F70" s="887">
        <f t="shared" si="4"/>
        <v>98.445409490347231</v>
      </c>
      <c r="G70" s="894"/>
      <c r="H70" s="893">
        <f>H71+H72</f>
        <v>104006</v>
      </c>
      <c r="I70" s="887">
        <f t="shared" si="5"/>
        <v>98.445409490347231</v>
      </c>
      <c r="J70" s="894"/>
    </row>
    <row r="71" spans="1:10" ht="93.75" customHeight="1" x14ac:dyDescent="0.25">
      <c r="A71" s="2060"/>
      <c r="B71" s="2049"/>
      <c r="C71" s="886" t="s">
        <v>205</v>
      </c>
      <c r="D71" s="893">
        <f>D59</f>
        <v>2399</v>
      </c>
      <c r="E71" s="893">
        <f>E59</f>
        <v>2276.5</v>
      </c>
      <c r="F71" s="887">
        <f t="shared" si="4"/>
        <v>94.893705710712794</v>
      </c>
      <c r="G71" s="894"/>
      <c r="H71" s="893">
        <f>H59</f>
        <v>2276.5</v>
      </c>
      <c r="I71" s="887">
        <f t="shared" si="5"/>
        <v>94.893705710712794</v>
      </c>
      <c r="J71" s="894"/>
    </row>
    <row r="72" spans="1:10" ht="96.75" customHeight="1" x14ac:dyDescent="0.25">
      <c r="A72" s="2060"/>
      <c r="B72" s="2049"/>
      <c r="C72" s="886" t="s">
        <v>214</v>
      </c>
      <c r="D72" s="893">
        <f>D9+D18+D25+D40+D47+D60</f>
        <v>103249.4</v>
      </c>
      <c r="E72" s="893">
        <f>E9+E18+E25+E40+E47+E60</f>
        <v>101729.5</v>
      </c>
      <c r="F72" s="887">
        <f t="shared" si="4"/>
        <v>98.527933334237289</v>
      </c>
      <c r="G72" s="894"/>
      <c r="H72" s="893">
        <f>H9+H18+H25+H40+H47+H60</f>
        <v>101729.5</v>
      </c>
      <c r="I72" s="887">
        <f t="shared" si="5"/>
        <v>98.527933334237289</v>
      </c>
      <c r="J72" s="894"/>
    </row>
    <row r="73" spans="1:10" ht="33" customHeight="1" x14ac:dyDescent="0.25">
      <c r="A73" s="2054" t="s">
        <v>1436</v>
      </c>
      <c r="B73" s="2054"/>
      <c r="C73" s="2054"/>
      <c r="D73" s="2054"/>
      <c r="E73" s="2054"/>
      <c r="F73" s="2054"/>
      <c r="G73" s="2054"/>
      <c r="H73" s="2054"/>
      <c r="I73" s="2054"/>
      <c r="J73" s="2054"/>
    </row>
    <row r="74" spans="1:10" ht="162.75" customHeight="1" x14ac:dyDescent="0.25">
      <c r="A74" s="947" t="s">
        <v>16</v>
      </c>
      <c r="B74" s="948" t="s">
        <v>1437</v>
      </c>
      <c r="C74" s="949" t="s">
        <v>214</v>
      </c>
      <c r="D74" s="950">
        <f>D75+D76+D77+D78+D79+D80+D81</f>
        <v>0</v>
      </c>
      <c r="E74" s="950">
        <f>E75+E76+E77+E78+E79+E80+E81</f>
        <v>0</v>
      </c>
      <c r="F74" s="887">
        <v>0</v>
      </c>
      <c r="G74" s="951"/>
      <c r="H74" s="950">
        <f>H75+H76+H77+H78+H79+H80+H81</f>
        <v>0</v>
      </c>
      <c r="I74" s="907">
        <v>0</v>
      </c>
      <c r="J74" s="951" t="s">
        <v>222</v>
      </c>
    </row>
    <row r="75" spans="1:10" ht="183" customHeight="1" x14ac:dyDescent="0.25">
      <c r="A75" s="940" t="s">
        <v>206</v>
      </c>
      <c r="B75" s="939" t="s">
        <v>1438</v>
      </c>
      <c r="C75" s="952" t="s">
        <v>214</v>
      </c>
      <c r="D75" s="941">
        <v>0</v>
      </c>
      <c r="E75" s="941">
        <v>0</v>
      </c>
      <c r="F75" s="907">
        <v>0</v>
      </c>
      <c r="G75" s="943"/>
      <c r="H75" s="941">
        <v>0</v>
      </c>
      <c r="I75" s="907">
        <v>0</v>
      </c>
      <c r="J75" s="943" t="s">
        <v>222</v>
      </c>
    </row>
    <row r="76" spans="1:10" ht="90" customHeight="1" x14ac:dyDescent="0.25">
      <c r="A76" s="940" t="s">
        <v>209</v>
      </c>
      <c r="B76" s="939" t="s">
        <v>1439</v>
      </c>
      <c r="C76" s="952" t="s">
        <v>214</v>
      </c>
      <c r="D76" s="941">
        <v>0</v>
      </c>
      <c r="E76" s="941">
        <v>0</v>
      </c>
      <c r="F76" s="907">
        <v>0</v>
      </c>
      <c r="G76" s="943"/>
      <c r="H76" s="941">
        <v>0</v>
      </c>
      <c r="I76" s="907">
        <v>0</v>
      </c>
      <c r="J76" s="943" t="s">
        <v>222</v>
      </c>
    </row>
    <row r="77" spans="1:10" ht="111.75" customHeight="1" x14ac:dyDescent="0.25">
      <c r="A77" s="940" t="s">
        <v>255</v>
      </c>
      <c r="B77" s="939" t="s">
        <v>1440</v>
      </c>
      <c r="C77" s="952" t="s">
        <v>214</v>
      </c>
      <c r="D77" s="941">
        <v>0</v>
      </c>
      <c r="E77" s="941">
        <v>0</v>
      </c>
      <c r="F77" s="907">
        <v>0</v>
      </c>
      <c r="G77" s="943"/>
      <c r="H77" s="941">
        <v>0</v>
      </c>
      <c r="I77" s="907">
        <v>0</v>
      </c>
      <c r="J77" s="943" t="s">
        <v>222</v>
      </c>
    </row>
    <row r="78" spans="1:10" ht="149.25" customHeight="1" x14ac:dyDescent="0.25">
      <c r="A78" s="940" t="s">
        <v>497</v>
      </c>
      <c r="B78" s="939" t="s">
        <v>1441</v>
      </c>
      <c r="C78" s="952" t="s">
        <v>214</v>
      </c>
      <c r="D78" s="941">
        <v>0</v>
      </c>
      <c r="E78" s="941">
        <v>0</v>
      </c>
      <c r="F78" s="907">
        <v>0</v>
      </c>
      <c r="G78" s="943"/>
      <c r="H78" s="941">
        <v>0</v>
      </c>
      <c r="I78" s="907">
        <v>0</v>
      </c>
      <c r="J78" s="943" t="s">
        <v>222</v>
      </c>
    </row>
    <row r="79" spans="1:10" ht="93.75" customHeight="1" x14ac:dyDescent="0.25">
      <c r="A79" s="940" t="s">
        <v>499</v>
      </c>
      <c r="B79" s="939" t="s">
        <v>1442</v>
      </c>
      <c r="C79" s="952" t="s">
        <v>214</v>
      </c>
      <c r="D79" s="941">
        <v>0</v>
      </c>
      <c r="E79" s="941">
        <v>0</v>
      </c>
      <c r="F79" s="907">
        <v>0</v>
      </c>
      <c r="G79" s="943"/>
      <c r="H79" s="941">
        <v>0</v>
      </c>
      <c r="I79" s="907">
        <v>0</v>
      </c>
      <c r="J79" s="943" t="s">
        <v>222</v>
      </c>
    </row>
    <row r="80" spans="1:10" ht="165" customHeight="1" x14ac:dyDescent="0.25">
      <c r="A80" s="940" t="s">
        <v>951</v>
      </c>
      <c r="B80" s="939" t="s">
        <v>1443</v>
      </c>
      <c r="C80" s="952" t="s">
        <v>214</v>
      </c>
      <c r="D80" s="941">
        <v>0</v>
      </c>
      <c r="E80" s="941">
        <v>0</v>
      </c>
      <c r="F80" s="907">
        <v>0</v>
      </c>
      <c r="G80" s="943"/>
      <c r="H80" s="941">
        <v>0</v>
      </c>
      <c r="I80" s="907">
        <v>0</v>
      </c>
      <c r="J80" s="943" t="s">
        <v>222</v>
      </c>
    </row>
    <row r="81" spans="1:10" ht="107.25" customHeight="1" x14ac:dyDescent="0.25">
      <c r="A81" s="940" t="s">
        <v>1163</v>
      </c>
      <c r="B81" s="939" t="s">
        <v>1444</v>
      </c>
      <c r="C81" s="952" t="s">
        <v>214</v>
      </c>
      <c r="D81" s="941">
        <f>D82+D83</f>
        <v>0</v>
      </c>
      <c r="E81" s="941">
        <f>E82+E83</f>
        <v>0</v>
      </c>
      <c r="F81" s="907">
        <v>0</v>
      </c>
      <c r="G81" s="943"/>
      <c r="H81" s="941">
        <f>H82+H83</f>
        <v>0</v>
      </c>
      <c r="I81" s="907">
        <v>0</v>
      </c>
      <c r="J81" s="943" t="s">
        <v>222</v>
      </c>
    </row>
    <row r="82" spans="1:10" ht="93" customHeight="1" x14ac:dyDescent="0.25">
      <c r="A82" s="940" t="s">
        <v>1445</v>
      </c>
      <c r="B82" s="939" t="s">
        <v>1446</v>
      </c>
      <c r="C82" s="952" t="s">
        <v>214</v>
      </c>
      <c r="D82" s="941">
        <v>0</v>
      </c>
      <c r="E82" s="941">
        <v>0</v>
      </c>
      <c r="F82" s="907">
        <v>0</v>
      </c>
      <c r="G82" s="943"/>
      <c r="H82" s="941">
        <v>0</v>
      </c>
      <c r="I82" s="907">
        <v>0</v>
      </c>
      <c r="J82" s="943" t="s">
        <v>222</v>
      </c>
    </row>
    <row r="83" spans="1:10" ht="96" customHeight="1" x14ac:dyDescent="0.25">
      <c r="A83" s="940" t="s">
        <v>1447</v>
      </c>
      <c r="B83" s="939" t="s">
        <v>1448</v>
      </c>
      <c r="C83" s="952" t="s">
        <v>214</v>
      </c>
      <c r="D83" s="941">
        <v>0</v>
      </c>
      <c r="E83" s="941">
        <v>0</v>
      </c>
      <c r="F83" s="907">
        <v>0</v>
      </c>
      <c r="G83" s="943"/>
      <c r="H83" s="941">
        <v>0</v>
      </c>
      <c r="I83" s="907">
        <v>0</v>
      </c>
      <c r="J83" s="943" t="s">
        <v>222</v>
      </c>
    </row>
    <row r="84" spans="1:10" ht="111" customHeight="1" x14ac:dyDescent="0.25">
      <c r="A84" s="947" t="s">
        <v>24</v>
      </c>
      <c r="B84" s="948" t="s">
        <v>1449</v>
      </c>
      <c r="C84" s="949" t="s">
        <v>214</v>
      </c>
      <c r="D84" s="950">
        <f>D85+D93</f>
        <v>5513.3</v>
      </c>
      <c r="E84" s="950">
        <f>E85+E93</f>
        <v>5513.3</v>
      </c>
      <c r="F84" s="887">
        <f t="shared" si="4"/>
        <v>100</v>
      </c>
      <c r="G84" s="951"/>
      <c r="H84" s="950">
        <f>H85+H93</f>
        <v>5513.3</v>
      </c>
      <c r="I84" s="887">
        <f t="shared" si="5"/>
        <v>100</v>
      </c>
      <c r="J84" s="951"/>
    </row>
    <row r="85" spans="1:10" ht="91.35" customHeight="1" x14ac:dyDescent="0.25">
      <c r="A85" s="940" t="s">
        <v>261</v>
      </c>
      <c r="B85" s="939" t="s">
        <v>1450</v>
      </c>
      <c r="C85" s="952" t="s">
        <v>214</v>
      </c>
      <c r="D85" s="941">
        <f>D86+D87+D88+D90+D91+D92</f>
        <v>5110.4000000000005</v>
      </c>
      <c r="E85" s="941">
        <f>E86+E87+E88+E90+E91+E92</f>
        <v>5110.4000000000005</v>
      </c>
      <c r="F85" s="907">
        <f t="shared" si="4"/>
        <v>100</v>
      </c>
      <c r="G85" s="943"/>
      <c r="H85" s="941">
        <f>H86+H87+H88+H90+H91+H92</f>
        <v>5110.4000000000005</v>
      </c>
      <c r="I85" s="907">
        <f t="shared" si="5"/>
        <v>100</v>
      </c>
      <c r="J85" s="943"/>
    </row>
    <row r="86" spans="1:10" ht="142.5" customHeight="1" x14ac:dyDescent="0.25">
      <c r="A86" s="940" t="s">
        <v>263</v>
      </c>
      <c r="B86" s="939" t="s">
        <v>1451</v>
      </c>
      <c r="C86" s="952" t="s">
        <v>214</v>
      </c>
      <c r="D86" s="941">
        <v>1800</v>
      </c>
      <c r="E86" s="941">
        <v>1800</v>
      </c>
      <c r="F86" s="907">
        <f t="shared" si="4"/>
        <v>100</v>
      </c>
      <c r="G86" s="942" t="s">
        <v>1452</v>
      </c>
      <c r="H86" s="941">
        <v>1800</v>
      </c>
      <c r="I86" s="907">
        <f t="shared" si="5"/>
        <v>100</v>
      </c>
      <c r="J86" s="943"/>
    </row>
    <row r="87" spans="1:10" ht="194.25" customHeight="1" x14ac:dyDescent="0.25">
      <c r="A87" s="940" t="s">
        <v>265</v>
      </c>
      <c r="B87" s="939" t="s">
        <v>1453</v>
      </c>
      <c r="C87" s="952" t="s">
        <v>214</v>
      </c>
      <c r="D87" s="941">
        <v>30</v>
      </c>
      <c r="E87" s="941">
        <v>30</v>
      </c>
      <c r="F87" s="907">
        <f t="shared" si="4"/>
        <v>100</v>
      </c>
      <c r="G87" s="943" t="s">
        <v>1454</v>
      </c>
      <c r="H87" s="941">
        <v>30</v>
      </c>
      <c r="I87" s="907">
        <f t="shared" si="5"/>
        <v>100</v>
      </c>
      <c r="J87" s="943"/>
    </row>
    <row r="88" spans="1:10" ht="409.6" customHeight="1" x14ac:dyDescent="0.25">
      <c r="A88" s="2061" t="s">
        <v>268</v>
      </c>
      <c r="B88" s="2062" t="s">
        <v>1455</v>
      </c>
      <c r="C88" s="2063" t="s">
        <v>214</v>
      </c>
      <c r="D88" s="2056">
        <v>43.8</v>
      </c>
      <c r="E88" s="2056">
        <v>43.8</v>
      </c>
      <c r="F88" s="2057">
        <f t="shared" si="4"/>
        <v>100</v>
      </c>
      <c r="G88" s="2051" t="s">
        <v>1456</v>
      </c>
      <c r="H88" s="2056">
        <v>43.8</v>
      </c>
      <c r="I88" s="2057">
        <f t="shared" si="5"/>
        <v>100</v>
      </c>
      <c r="J88" s="2051" t="s">
        <v>1457</v>
      </c>
    </row>
    <row r="89" spans="1:10" ht="29.25" customHeight="1" x14ac:dyDescent="0.25">
      <c r="A89" s="2061"/>
      <c r="B89" s="2062"/>
      <c r="C89" s="2063"/>
      <c r="D89" s="2056"/>
      <c r="E89" s="2056"/>
      <c r="F89" s="2057"/>
      <c r="G89" s="2051"/>
      <c r="H89" s="2056"/>
      <c r="I89" s="2057"/>
      <c r="J89" s="2051"/>
    </row>
    <row r="90" spans="1:10" ht="409.5" customHeight="1" x14ac:dyDescent="0.25">
      <c r="A90" s="940" t="s">
        <v>1458</v>
      </c>
      <c r="B90" s="939" t="s">
        <v>1459</v>
      </c>
      <c r="C90" s="952" t="s">
        <v>214</v>
      </c>
      <c r="D90" s="941">
        <v>3137</v>
      </c>
      <c r="E90" s="941">
        <v>3137</v>
      </c>
      <c r="F90" s="907">
        <f>E90/D90*100</f>
        <v>100</v>
      </c>
      <c r="G90" s="943" t="s">
        <v>1460</v>
      </c>
      <c r="H90" s="941">
        <v>3137</v>
      </c>
      <c r="I90" s="907">
        <f>H90/D90*100</f>
        <v>100</v>
      </c>
      <c r="J90" s="943"/>
    </row>
    <row r="91" spans="1:10" ht="115.5" customHeight="1" x14ac:dyDescent="0.25">
      <c r="A91" s="940" t="s">
        <v>1461</v>
      </c>
      <c r="B91" s="939" t="s">
        <v>1462</v>
      </c>
      <c r="C91" s="952" t="s">
        <v>214</v>
      </c>
      <c r="D91" s="941">
        <v>99.6</v>
      </c>
      <c r="E91" s="941">
        <v>99.6</v>
      </c>
      <c r="F91" s="907">
        <f t="shared" si="4"/>
        <v>100</v>
      </c>
      <c r="G91" s="943" t="s">
        <v>1463</v>
      </c>
      <c r="H91" s="941">
        <v>99.6</v>
      </c>
      <c r="I91" s="907">
        <f t="shared" si="5"/>
        <v>100</v>
      </c>
      <c r="J91" s="943" t="s">
        <v>1464</v>
      </c>
    </row>
    <row r="92" spans="1:10" ht="75.75" customHeight="1" x14ac:dyDescent="0.25">
      <c r="A92" s="940" t="s">
        <v>1465</v>
      </c>
      <c r="B92" s="939" t="s">
        <v>1466</v>
      </c>
      <c r="C92" s="952" t="s">
        <v>214</v>
      </c>
      <c r="D92" s="941">
        <v>0</v>
      </c>
      <c r="E92" s="941">
        <v>0</v>
      </c>
      <c r="F92" s="907">
        <v>0</v>
      </c>
      <c r="G92" s="943"/>
      <c r="H92" s="941">
        <v>0</v>
      </c>
      <c r="I92" s="907">
        <v>0</v>
      </c>
      <c r="J92" s="943" t="s">
        <v>222</v>
      </c>
    </row>
    <row r="93" spans="1:10" ht="92.45" customHeight="1" x14ac:dyDescent="0.25">
      <c r="A93" s="940" t="s">
        <v>310</v>
      </c>
      <c r="B93" s="939" t="s">
        <v>1467</v>
      </c>
      <c r="C93" s="952" t="s">
        <v>214</v>
      </c>
      <c r="D93" s="941">
        <f>D94</f>
        <v>402.9</v>
      </c>
      <c r="E93" s="941">
        <f>E94</f>
        <v>402.9</v>
      </c>
      <c r="F93" s="907">
        <f t="shared" si="4"/>
        <v>100</v>
      </c>
      <c r="G93" s="943"/>
      <c r="H93" s="941">
        <f>H94</f>
        <v>402.9</v>
      </c>
      <c r="I93" s="907">
        <f t="shared" si="5"/>
        <v>100</v>
      </c>
      <c r="J93" s="943"/>
    </row>
    <row r="94" spans="1:10" ht="409.6" customHeight="1" x14ac:dyDescent="0.25">
      <c r="A94" s="940" t="s">
        <v>1468</v>
      </c>
      <c r="B94" s="939" t="s">
        <v>1469</v>
      </c>
      <c r="C94" s="952" t="s">
        <v>214</v>
      </c>
      <c r="D94" s="941">
        <v>402.9</v>
      </c>
      <c r="E94" s="941">
        <v>402.9</v>
      </c>
      <c r="F94" s="907">
        <f t="shared" si="4"/>
        <v>100</v>
      </c>
      <c r="G94" s="943" t="s">
        <v>1470</v>
      </c>
      <c r="H94" s="941">
        <v>402.9</v>
      </c>
      <c r="I94" s="907">
        <f t="shared" si="5"/>
        <v>100</v>
      </c>
      <c r="J94" s="943"/>
    </row>
    <row r="95" spans="1:10" ht="93" customHeight="1" x14ac:dyDescent="0.25">
      <c r="A95" s="947" t="s">
        <v>36</v>
      </c>
      <c r="B95" s="948" t="s">
        <v>1471</v>
      </c>
      <c r="C95" s="953"/>
      <c r="D95" s="2052"/>
      <c r="E95" s="2052"/>
      <c r="F95" s="2052"/>
      <c r="G95" s="2052"/>
      <c r="H95" s="2052"/>
      <c r="I95" s="2052"/>
      <c r="J95" s="2052"/>
    </row>
    <row r="96" spans="1:10" ht="58.5" customHeight="1" x14ac:dyDescent="0.25">
      <c r="A96" s="940" t="s">
        <v>218</v>
      </c>
      <c r="B96" s="939" t="s">
        <v>1472</v>
      </c>
      <c r="C96" s="954"/>
      <c r="D96" s="2053"/>
      <c r="E96" s="2053"/>
      <c r="F96" s="2053"/>
      <c r="G96" s="2053"/>
      <c r="H96" s="2053"/>
      <c r="I96" s="2053"/>
      <c r="J96" s="2053"/>
    </row>
    <row r="97" spans="1:10" ht="273" customHeight="1" x14ac:dyDescent="0.25">
      <c r="A97" s="940" t="s">
        <v>459</v>
      </c>
      <c r="B97" s="939" t="s">
        <v>1473</v>
      </c>
      <c r="C97" s="946" t="s">
        <v>1189</v>
      </c>
      <c r="D97" s="2059" t="s">
        <v>1474</v>
      </c>
      <c r="E97" s="2051"/>
      <c r="F97" s="2051"/>
      <c r="G97" s="2051"/>
      <c r="H97" s="2051"/>
      <c r="I97" s="2051"/>
      <c r="J97" s="2051"/>
    </row>
    <row r="98" spans="1:10" ht="93" customHeight="1" x14ac:dyDescent="0.25">
      <c r="A98" s="955"/>
      <c r="B98" s="956" t="s">
        <v>271</v>
      </c>
      <c r="C98" s="949" t="s">
        <v>214</v>
      </c>
      <c r="D98" s="950">
        <f>D74+D84</f>
        <v>5513.3</v>
      </c>
      <c r="E98" s="950">
        <f>E74+E84</f>
        <v>5513.3</v>
      </c>
      <c r="F98" s="887">
        <f>E98/D98*100</f>
        <v>100</v>
      </c>
      <c r="G98" s="950"/>
      <c r="H98" s="950">
        <f>H74+H84</f>
        <v>5513.3</v>
      </c>
      <c r="I98" s="887">
        <f>H98/D98*100</f>
        <v>100</v>
      </c>
      <c r="J98" s="950"/>
    </row>
    <row r="99" spans="1:10" ht="34.5" customHeight="1" x14ac:dyDescent="0.25">
      <c r="A99" s="2054" t="s">
        <v>1475</v>
      </c>
      <c r="B99" s="2055"/>
      <c r="C99" s="2055"/>
      <c r="D99" s="2055"/>
      <c r="E99" s="2055"/>
      <c r="F99" s="2055"/>
      <c r="G99" s="2055"/>
      <c r="H99" s="2055"/>
      <c r="I99" s="2055"/>
      <c r="J99" s="2055"/>
    </row>
    <row r="100" spans="1:10" ht="219" customHeight="1" x14ac:dyDescent="0.25">
      <c r="A100" s="947" t="s">
        <v>16</v>
      </c>
      <c r="B100" s="948" t="s">
        <v>1476</v>
      </c>
      <c r="C100" s="949" t="s">
        <v>214</v>
      </c>
      <c r="D100" s="950">
        <f>D101</f>
        <v>1076</v>
      </c>
      <c r="E100" s="950">
        <f>E101</f>
        <v>1076</v>
      </c>
      <c r="F100" s="887">
        <f>E100/D100*100</f>
        <v>100</v>
      </c>
      <c r="G100" s="950"/>
      <c r="H100" s="950">
        <f>H101</f>
        <v>1076</v>
      </c>
      <c r="I100" s="887">
        <f>H100/D100*100</f>
        <v>100</v>
      </c>
      <c r="J100" s="957"/>
    </row>
    <row r="101" spans="1:10" ht="171" customHeight="1" x14ac:dyDescent="0.25">
      <c r="A101" s="940" t="s">
        <v>206</v>
      </c>
      <c r="B101" s="939" t="s">
        <v>1477</v>
      </c>
      <c r="C101" s="952" t="s">
        <v>214</v>
      </c>
      <c r="D101" s="941">
        <f>D102+D103</f>
        <v>1076</v>
      </c>
      <c r="E101" s="941">
        <f>E102+E103</f>
        <v>1076</v>
      </c>
      <c r="F101" s="907">
        <f>E101/D101*100</f>
        <v>100</v>
      </c>
      <c r="G101" s="941"/>
      <c r="H101" s="941">
        <f>H102+H103</f>
        <v>1076</v>
      </c>
      <c r="I101" s="907">
        <f>H101/D101*100</f>
        <v>100</v>
      </c>
      <c r="J101" s="958"/>
    </row>
    <row r="102" spans="1:10" ht="288" customHeight="1" x14ac:dyDescent="0.25">
      <c r="A102" s="940" t="s">
        <v>239</v>
      </c>
      <c r="B102" s="939" t="s">
        <v>1478</v>
      </c>
      <c r="C102" s="952" t="s">
        <v>214</v>
      </c>
      <c r="D102" s="941">
        <v>1076</v>
      </c>
      <c r="E102" s="941">
        <v>1076</v>
      </c>
      <c r="F102" s="907">
        <f>E102/D102*100</f>
        <v>100</v>
      </c>
      <c r="G102" s="958" t="s">
        <v>1479</v>
      </c>
      <c r="H102" s="941">
        <v>1076</v>
      </c>
      <c r="I102" s="907">
        <f>H102/D102*100</f>
        <v>100</v>
      </c>
      <c r="J102" s="958"/>
    </row>
    <row r="103" spans="1:10" ht="93.75" customHeight="1" x14ac:dyDescent="0.25">
      <c r="A103" s="940" t="s">
        <v>242</v>
      </c>
      <c r="B103" s="939" t="s">
        <v>1480</v>
      </c>
      <c r="C103" s="952" t="s">
        <v>214</v>
      </c>
      <c r="D103" s="941">
        <v>0</v>
      </c>
      <c r="E103" s="941">
        <v>0</v>
      </c>
      <c r="F103" s="907">
        <v>0</v>
      </c>
      <c r="G103" s="958"/>
      <c r="H103" s="941">
        <v>0</v>
      </c>
      <c r="I103" s="907">
        <v>0</v>
      </c>
      <c r="J103" s="943" t="s">
        <v>222</v>
      </c>
    </row>
    <row r="104" spans="1:10" ht="92.1" customHeight="1" x14ac:dyDescent="0.25">
      <c r="A104" s="940"/>
      <c r="B104" s="956" t="s">
        <v>292</v>
      </c>
      <c r="C104" s="949" t="s">
        <v>214</v>
      </c>
      <c r="D104" s="950">
        <f>D100</f>
        <v>1076</v>
      </c>
      <c r="E104" s="950">
        <f>E100</f>
        <v>1076</v>
      </c>
      <c r="F104" s="887">
        <f>E104/D104*100</f>
        <v>100</v>
      </c>
      <c r="G104" s="957"/>
      <c r="H104" s="950">
        <f>H100</f>
        <v>1076</v>
      </c>
      <c r="I104" s="887">
        <f>H104/D104*100</f>
        <v>100</v>
      </c>
      <c r="J104" s="951"/>
    </row>
    <row r="105" spans="1:10" ht="30" customHeight="1" x14ac:dyDescent="0.25">
      <c r="A105" s="2055" t="s">
        <v>1481</v>
      </c>
      <c r="B105" s="2055"/>
      <c r="C105" s="2055"/>
      <c r="D105" s="2055"/>
      <c r="E105" s="2055"/>
      <c r="F105" s="2055"/>
      <c r="G105" s="2055"/>
      <c r="H105" s="2055"/>
      <c r="I105" s="2055"/>
      <c r="J105" s="2055"/>
    </row>
    <row r="106" spans="1:10" ht="91.35" customHeight="1" x14ac:dyDescent="0.25">
      <c r="A106" s="947" t="s">
        <v>16</v>
      </c>
      <c r="B106" s="948" t="s">
        <v>1482</v>
      </c>
      <c r="C106" s="949" t="s">
        <v>214</v>
      </c>
      <c r="D106" s="950">
        <f>D107+D112+D118+D120+D121+D122+D124+D125</f>
        <v>1833.5</v>
      </c>
      <c r="E106" s="950">
        <f>E107+E112+E118+E120+E121+E122+E124+E125</f>
        <v>1833.5</v>
      </c>
      <c r="F106" s="887">
        <f>E106/D106*100</f>
        <v>100</v>
      </c>
      <c r="G106" s="950"/>
      <c r="H106" s="950">
        <f>H107+H112+H118+H120+H121+H122+H124+H125</f>
        <v>1833.5</v>
      </c>
      <c r="I106" s="887">
        <f>H106/D106*100</f>
        <v>100</v>
      </c>
      <c r="J106" s="957"/>
    </row>
    <row r="107" spans="1:10" ht="130.5" customHeight="1" x14ac:dyDescent="0.25">
      <c r="A107" s="940" t="s">
        <v>206</v>
      </c>
      <c r="B107" s="939" t="s">
        <v>1483</v>
      </c>
      <c r="C107" s="952" t="s">
        <v>214</v>
      </c>
      <c r="D107" s="941">
        <f>D108+D109+D110+D111</f>
        <v>879</v>
      </c>
      <c r="E107" s="941">
        <f>E108+E109+E110+E111</f>
        <v>879</v>
      </c>
      <c r="F107" s="907">
        <f>E107/D107*100</f>
        <v>100</v>
      </c>
      <c r="G107" s="941"/>
      <c r="H107" s="941">
        <f>H108+H109+H110+H111</f>
        <v>879</v>
      </c>
      <c r="I107" s="907">
        <f>H107/D107*100</f>
        <v>100</v>
      </c>
      <c r="J107" s="958"/>
    </row>
    <row r="108" spans="1:10" ht="130.5" customHeight="1" x14ac:dyDescent="0.25">
      <c r="A108" s="940" t="s">
        <v>239</v>
      </c>
      <c r="B108" s="939" t="s">
        <v>1484</v>
      </c>
      <c r="C108" s="952" t="s">
        <v>214</v>
      </c>
      <c r="D108" s="941">
        <v>0</v>
      </c>
      <c r="E108" s="941">
        <v>0</v>
      </c>
      <c r="F108" s="907">
        <v>0</v>
      </c>
      <c r="G108" s="941"/>
      <c r="H108" s="941">
        <v>0</v>
      </c>
      <c r="I108" s="907">
        <v>0</v>
      </c>
      <c r="J108" s="958" t="s">
        <v>222</v>
      </c>
    </row>
    <row r="109" spans="1:10" ht="96" customHeight="1" x14ac:dyDescent="0.25">
      <c r="A109" s="940" t="s">
        <v>242</v>
      </c>
      <c r="B109" s="939" t="s">
        <v>1485</v>
      </c>
      <c r="C109" s="952" t="s">
        <v>214</v>
      </c>
      <c r="D109" s="941">
        <v>877</v>
      </c>
      <c r="E109" s="941">
        <v>877</v>
      </c>
      <c r="F109" s="907">
        <f>E109/D109*100</f>
        <v>100</v>
      </c>
      <c r="G109" s="958" t="s">
        <v>1486</v>
      </c>
      <c r="H109" s="941">
        <v>877</v>
      </c>
      <c r="I109" s="907">
        <f>H109/D109*100</f>
        <v>100</v>
      </c>
      <c r="J109" s="958"/>
    </row>
    <row r="110" spans="1:10" ht="150" customHeight="1" x14ac:dyDescent="0.25">
      <c r="A110" s="940" t="s">
        <v>245</v>
      </c>
      <c r="B110" s="939" t="s">
        <v>1487</v>
      </c>
      <c r="C110" s="952" t="s">
        <v>214</v>
      </c>
      <c r="D110" s="941">
        <v>2</v>
      </c>
      <c r="E110" s="941">
        <v>2</v>
      </c>
      <c r="F110" s="907">
        <f>E110/D110*100</f>
        <v>100</v>
      </c>
      <c r="G110" s="959" t="s">
        <v>1488</v>
      </c>
      <c r="H110" s="941">
        <v>2</v>
      </c>
      <c r="I110" s="907">
        <f>H110/D110*100</f>
        <v>100</v>
      </c>
      <c r="J110" s="958"/>
    </row>
    <row r="111" spans="1:10" ht="91.5" customHeight="1" x14ac:dyDescent="0.25">
      <c r="A111" s="940" t="s">
        <v>248</v>
      </c>
      <c r="B111" s="939" t="s">
        <v>1489</v>
      </c>
      <c r="C111" s="952" t="s">
        <v>214</v>
      </c>
      <c r="D111" s="941">
        <v>0</v>
      </c>
      <c r="E111" s="941">
        <v>0</v>
      </c>
      <c r="F111" s="907">
        <v>0</v>
      </c>
      <c r="G111" s="941"/>
      <c r="H111" s="941">
        <v>0</v>
      </c>
      <c r="I111" s="907">
        <v>0</v>
      </c>
      <c r="J111" s="958" t="s">
        <v>222</v>
      </c>
    </row>
    <row r="112" spans="1:10" ht="92.45" customHeight="1" x14ac:dyDescent="0.25">
      <c r="A112" s="940" t="s">
        <v>209</v>
      </c>
      <c r="B112" s="939" t="s">
        <v>1490</v>
      </c>
      <c r="C112" s="952" t="s">
        <v>214</v>
      </c>
      <c r="D112" s="941">
        <f>D113+D114+D115+D116+D117</f>
        <v>349.9</v>
      </c>
      <c r="E112" s="941">
        <f>E113+E114+E115+E116+E117</f>
        <v>349.9</v>
      </c>
      <c r="F112" s="907">
        <f>E112/D112*100</f>
        <v>100</v>
      </c>
      <c r="G112" s="941"/>
      <c r="H112" s="941">
        <f>H113+H114+H115+H116+H117</f>
        <v>349.9</v>
      </c>
      <c r="I112" s="907">
        <f>H112/D112*100</f>
        <v>100</v>
      </c>
      <c r="J112" s="958"/>
    </row>
    <row r="113" spans="1:10" ht="93" customHeight="1" x14ac:dyDescent="0.25">
      <c r="A113" s="940" t="s">
        <v>280</v>
      </c>
      <c r="B113" s="939" t="s">
        <v>1491</v>
      </c>
      <c r="C113" s="952" t="s">
        <v>214</v>
      </c>
      <c r="D113" s="941">
        <v>68</v>
      </c>
      <c r="E113" s="941">
        <v>68</v>
      </c>
      <c r="F113" s="907">
        <v>0</v>
      </c>
      <c r="G113" s="958" t="s">
        <v>1492</v>
      </c>
      <c r="H113" s="941">
        <v>68</v>
      </c>
      <c r="I113" s="907">
        <v>0</v>
      </c>
      <c r="J113" s="958"/>
    </row>
    <row r="114" spans="1:10" ht="57" customHeight="1" x14ac:dyDescent="0.25">
      <c r="A114" s="940" t="s">
        <v>283</v>
      </c>
      <c r="B114" s="939" t="s">
        <v>1493</v>
      </c>
      <c r="C114" s="952" t="s">
        <v>214</v>
      </c>
      <c r="D114" s="941">
        <v>0</v>
      </c>
      <c r="E114" s="941">
        <v>0</v>
      </c>
      <c r="F114" s="907">
        <v>0</v>
      </c>
      <c r="G114" s="941"/>
      <c r="H114" s="941">
        <v>0</v>
      </c>
      <c r="I114" s="907">
        <v>0</v>
      </c>
      <c r="J114" s="958" t="s">
        <v>222</v>
      </c>
    </row>
    <row r="115" spans="1:10" ht="248.25" customHeight="1" x14ac:dyDescent="0.25">
      <c r="A115" s="940" t="s">
        <v>1494</v>
      </c>
      <c r="B115" s="939" t="s">
        <v>1495</v>
      </c>
      <c r="C115" s="952" t="s">
        <v>214</v>
      </c>
      <c r="D115" s="941">
        <v>281.89999999999998</v>
      </c>
      <c r="E115" s="941">
        <v>281.89999999999998</v>
      </c>
      <c r="F115" s="907">
        <f>E115/D115*100</f>
        <v>100</v>
      </c>
      <c r="G115" s="958" t="s">
        <v>1496</v>
      </c>
      <c r="H115" s="941">
        <v>281.89999999999998</v>
      </c>
      <c r="I115" s="907">
        <f>H115/D115*100</f>
        <v>100</v>
      </c>
      <c r="J115" s="958"/>
    </row>
    <row r="116" spans="1:10" ht="93" customHeight="1" x14ac:dyDescent="0.25">
      <c r="A116" s="940" t="s">
        <v>1497</v>
      </c>
      <c r="B116" s="939" t="s">
        <v>1498</v>
      </c>
      <c r="C116" s="952" t="s">
        <v>214</v>
      </c>
      <c r="D116" s="941">
        <v>0</v>
      </c>
      <c r="E116" s="941">
        <v>0</v>
      </c>
      <c r="F116" s="907">
        <v>0</v>
      </c>
      <c r="G116" s="943"/>
      <c r="H116" s="941">
        <v>0</v>
      </c>
      <c r="I116" s="907">
        <v>0</v>
      </c>
      <c r="J116" s="958" t="s">
        <v>222</v>
      </c>
    </row>
    <row r="117" spans="1:10" ht="75.75" customHeight="1" x14ac:dyDescent="0.25">
      <c r="A117" s="940" t="s">
        <v>1499</v>
      </c>
      <c r="B117" s="939" t="s">
        <v>1500</v>
      </c>
      <c r="C117" s="952" t="s">
        <v>214</v>
      </c>
      <c r="D117" s="941">
        <v>0</v>
      </c>
      <c r="E117" s="941">
        <v>0</v>
      </c>
      <c r="F117" s="907">
        <v>0</v>
      </c>
      <c r="G117" s="943"/>
      <c r="H117" s="941">
        <v>0</v>
      </c>
      <c r="I117" s="907">
        <v>0</v>
      </c>
      <c r="J117" s="958" t="s">
        <v>222</v>
      </c>
    </row>
    <row r="118" spans="1:10" ht="129" customHeight="1" x14ac:dyDescent="0.25">
      <c r="A118" s="940" t="s">
        <v>255</v>
      </c>
      <c r="B118" s="939" t="s">
        <v>1501</v>
      </c>
      <c r="C118" s="952" t="s">
        <v>214</v>
      </c>
      <c r="D118" s="941">
        <f>D119</f>
        <v>297.10000000000002</v>
      </c>
      <c r="E118" s="941">
        <f>E119</f>
        <v>297.10000000000002</v>
      </c>
      <c r="F118" s="907">
        <f>E118/D118*100</f>
        <v>100</v>
      </c>
      <c r="G118" s="943"/>
      <c r="H118" s="941">
        <f>H119</f>
        <v>297.10000000000002</v>
      </c>
      <c r="I118" s="907">
        <f>H118/D118*100</f>
        <v>100</v>
      </c>
      <c r="J118" s="958"/>
    </row>
    <row r="119" spans="1:10" ht="168" customHeight="1" x14ac:dyDescent="0.25">
      <c r="A119" s="940" t="s">
        <v>257</v>
      </c>
      <c r="B119" s="939" t="s">
        <v>1502</v>
      </c>
      <c r="C119" s="952" t="s">
        <v>214</v>
      </c>
      <c r="D119" s="941">
        <v>297.10000000000002</v>
      </c>
      <c r="E119" s="941">
        <v>297.10000000000002</v>
      </c>
      <c r="F119" s="907">
        <f>E119/D119*100</f>
        <v>100</v>
      </c>
      <c r="G119" s="943" t="s">
        <v>1503</v>
      </c>
      <c r="H119" s="941">
        <v>297.10000000000002</v>
      </c>
      <c r="I119" s="907">
        <f>H119/D119*100</f>
        <v>100</v>
      </c>
      <c r="J119" s="958"/>
    </row>
    <row r="120" spans="1:10" ht="112.5" customHeight="1" x14ac:dyDescent="0.25">
      <c r="A120" s="940" t="s">
        <v>497</v>
      </c>
      <c r="B120" s="939" t="s">
        <v>1504</v>
      </c>
      <c r="C120" s="952" t="s">
        <v>214</v>
      </c>
      <c r="D120" s="941">
        <v>0</v>
      </c>
      <c r="E120" s="941">
        <v>0</v>
      </c>
      <c r="F120" s="907">
        <v>0</v>
      </c>
      <c r="G120" s="943"/>
      <c r="H120" s="941">
        <v>0</v>
      </c>
      <c r="I120" s="907">
        <v>0</v>
      </c>
      <c r="J120" s="958" t="s">
        <v>222</v>
      </c>
    </row>
    <row r="121" spans="1:10" ht="129" customHeight="1" x14ac:dyDescent="0.25">
      <c r="A121" s="960" t="s">
        <v>499</v>
      </c>
      <c r="B121" s="961" t="s">
        <v>1505</v>
      </c>
      <c r="C121" s="952" t="s">
        <v>214</v>
      </c>
      <c r="D121" s="962">
        <v>0</v>
      </c>
      <c r="E121" s="962">
        <v>0</v>
      </c>
      <c r="F121" s="907">
        <v>0</v>
      </c>
      <c r="G121" s="942"/>
      <c r="H121" s="962">
        <v>0</v>
      </c>
      <c r="I121" s="907">
        <v>0</v>
      </c>
      <c r="J121" s="945" t="s">
        <v>222</v>
      </c>
    </row>
    <row r="122" spans="1:10" ht="131.25" customHeight="1" x14ac:dyDescent="0.25">
      <c r="A122" s="940" t="s">
        <v>951</v>
      </c>
      <c r="B122" s="939" t="s">
        <v>1506</v>
      </c>
      <c r="C122" s="952" t="s">
        <v>214</v>
      </c>
      <c r="D122" s="941">
        <f>D123</f>
        <v>307.5</v>
      </c>
      <c r="E122" s="941">
        <f>E123</f>
        <v>307.5</v>
      </c>
      <c r="F122" s="907">
        <f>E122/D122*100</f>
        <v>100</v>
      </c>
      <c r="G122" s="943"/>
      <c r="H122" s="941">
        <f>H123</f>
        <v>307.5</v>
      </c>
      <c r="I122" s="907">
        <f>H122/D122*100</f>
        <v>100</v>
      </c>
      <c r="J122" s="958"/>
    </row>
    <row r="123" spans="1:10" ht="93.75" customHeight="1" x14ac:dyDescent="0.25">
      <c r="A123" s="940" t="s">
        <v>953</v>
      </c>
      <c r="B123" s="939" t="s">
        <v>1507</v>
      </c>
      <c r="C123" s="952" t="s">
        <v>214</v>
      </c>
      <c r="D123" s="941">
        <v>307.5</v>
      </c>
      <c r="E123" s="941">
        <v>307.5</v>
      </c>
      <c r="F123" s="907">
        <f>E123/D123*100</f>
        <v>100</v>
      </c>
      <c r="G123" s="943" t="s">
        <v>1508</v>
      </c>
      <c r="H123" s="941">
        <v>307.5</v>
      </c>
      <c r="I123" s="907">
        <f>H123/D123*100</f>
        <v>100</v>
      </c>
      <c r="J123" s="958"/>
    </row>
    <row r="124" spans="1:10" ht="92.25" customHeight="1" x14ac:dyDescent="0.25">
      <c r="A124" s="940" t="s">
        <v>1163</v>
      </c>
      <c r="B124" s="939" t="s">
        <v>1509</v>
      </c>
      <c r="C124" s="952" t="s">
        <v>214</v>
      </c>
      <c r="D124" s="941">
        <v>0</v>
      </c>
      <c r="E124" s="941">
        <v>0</v>
      </c>
      <c r="F124" s="907">
        <v>0</v>
      </c>
      <c r="G124" s="943"/>
      <c r="H124" s="941">
        <v>0</v>
      </c>
      <c r="I124" s="907">
        <v>0</v>
      </c>
      <c r="J124" s="958" t="s">
        <v>222</v>
      </c>
    </row>
    <row r="125" spans="1:10" ht="42.75" customHeight="1" x14ac:dyDescent="0.25">
      <c r="A125" s="940" t="s">
        <v>1166</v>
      </c>
      <c r="B125" s="939" t="s">
        <v>1510</v>
      </c>
      <c r="C125" s="952" t="s">
        <v>214</v>
      </c>
      <c r="D125" s="941">
        <v>0</v>
      </c>
      <c r="E125" s="941">
        <v>0</v>
      </c>
      <c r="F125" s="907">
        <v>0</v>
      </c>
      <c r="G125" s="943"/>
      <c r="H125" s="941">
        <v>0</v>
      </c>
      <c r="I125" s="907">
        <v>0</v>
      </c>
      <c r="J125" s="958" t="s">
        <v>222</v>
      </c>
    </row>
    <row r="126" spans="1:10" ht="90.75" customHeight="1" x14ac:dyDescent="0.25">
      <c r="A126" s="963"/>
      <c r="B126" s="964" t="s">
        <v>333</v>
      </c>
      <c r="C126" s="949" t="s">
        <v>214</v>
      </c>
      <c r="D126" s="950">
        <f>D106</f>
        <v>1833.5</v>
      </c>
      <c r="E126" s="950">
        <f>E106</f>
        <v>1833.5</v>
      </c>
      <c r="F126" s="887">
        <f>E126/D126*100</f>
        <v>100</v>
      </c>
      <c r="G126" s="951"/>
      <c r="H126" s="950">
        <f>H106</f>
        <v>1833.5</v>
      </c>
      <c r="I126" s="887">
        <f>H126/D126*100</f>
        <v>100</v>
      </c>
      <c r="J126" s="957"/>
    </row>
    <row r="127" spans="1:10" ht="30" customHeight="1" x14ac:dyDescent="0.25">
      <c r="A127" s="2048" t="s">
        <v>1511</v>
      </c>
      <c r="B127" s="2049"/>
      <c r="C127" s="2049"/>
      <c r="D127" s="2049"/>
      <c r="E127" s="2049"/>
      <c r="F127" s="2049"/>
      <c r="G127" s="2049"/>
      <c r="H127" s="2049"/>
      <c r="I127" s="2049"/>
      <c r="J127" s="2049"/>
    </row>
    <row r="128" spans="1:10" ht="148.5" customHeight="1" x14ac:dyDescent="0.25">
      <c r="A128" s="947" t="s">
        <v>16</v>
      </c>
      <c r="B128" s="948" t="s">
        <v>1512</v>
      </c>
      <c r="C128" s="949" t="s">
        <v>214</v>
      </c>
      <c r="D128" s="950">
        <f>D129</f>
        <v>0</v>
      </c>
      <c r="E128" s="950">
        <f>E129</f>
        <v>0</v>
      </c>
      <c r="F128" s="887">
        <v>0</v>
      </c>
      <c r="G128" s="950"/>
      <c r="H128" s="950">
        <f>H129</f>
        <v>0</v>
      </c>
      <c r="I128" s="887">
        <v>0</v>
      </c>
      <c r="J128" s="957"/>
    </row>
    <row r="129" spans="1:10" ht="93" customHeight="1" x14ac:dyDescent="0.25">
      <c r="A129" s="940" t="s">
        <v>206</v>
      </c>
      <c r="B129" s="939" t="s">
        <v>1513</v>
      </c>
      <c r="C129" s="952" t="s">
        <v>214</v>
      </c>
      <c r="D129" s="941">
        <v>0</v>
      </c>
      <c r="E129" s="941">
        <f>E130+E131</f>
        <v>0</v>
      </c>
      <c r="F129" s="907">
        <v>0</v>
      </c>
      <c r="G129" s="941"/>
      <c r="H129" s="941">
        <v>0</v>
      </c>
      <c r="I129" s="907">
        <v>0</v>
      </c>
      <c r="J129" s="958"/>
    </row>
    <row r="130" spans="1:10" ht="90.75" customHeight="1" x14ac:dyDescent="0.25">
      <c r="A130" s="940" t="s">
        <v>239</v>
      </c>
      <c r="B130" s="939" t="s">
        <v>1514</v>
      </c>
      <c r="C130" s="952" t="s">
        <v>214</v>
      </c>
      <c r="D130" s="941">
        <v>0</v>
      </c>
      <c r="E130" s="941">
        <v>0</v>
      </c>
      <c r="F130" s="907">
        <v>0</v>
      </c>
      <c r="G130" s="943"/>
      <c r="H130" s="941">
        <v>0</v>
      </c>
      <c r="I130" s="907">
        <v>0</v>
      </c>
      <c r="J130" s="958" t="s">
        <v>222</v>
      </c>
    </row>
    <row r="131" spans="1:10" ht="90.6" customHeight="1" x14ac:dyDescent="0.25">
      <c r="A131" s="940" t="s">
        <v>242</v>
      </c>
      <c r="B131" s="939" t="s">
        <v>1515</v>
      </c>
      <c r="C131" s="952" t="s">
        <v>214</v>
      </c>
      <c r="D131" s="941">
        <v>0</v>
      </c>
      <c r="E131" s="941">
        <v>0</v>
      </c>
      <c r="F131" s="907">
        <v>0</v>
      </c>
      <c r="G131" s="943"/>
      <c r="H131" s="941">
        <v>0</v>
      </c>
      <c r="I131" s="907">
        <v>0</v>
      </c>
      <c r="J131" s="958" t="s">
        <v>222</v>
      </c>
    </row>
    <row r="132" spans="1:10" ht="126.75" customHeight="1" x14ac:dyDescent="0.25">
      <c r="A132" s="947" t="s">
        <v>24</v>
      </c>
      <c r="B132" s="948" t="s">
        <v>1516</v>
      </c>
      <c r="C132" s="949" t="s">
        <v>214</v>
      </c>
      <c r="D132" s="950">
        <f>D133+D134</f>
        <v>0</v>
      </c>
      <c r="E132" s="950">
        <f>E133+E134</f>
        <v>0</v>
      </c>
      <c r="F132" s="887">
        <v>0</v>
      </c>
      <c r="G132" s="951"/>
      <c r="H132" s="950">
        <f>H133+H134</f>
        <v>0</v>
      </c>
      <c r="I132" s="887">
        <v>0</v>
      </c>
      <c r="J132" s="957"/>
    </row>
    <row r="133" spans="1:10" ht="93" customHeight="1" x14ac:dyDescent="0.25">
      <c r="A133" s="940" t="s">
        <v>261</v>
      </c>
      <c r="B133" s="939" t="s">
        <v>1517</v>
      </c>
      <c r="C133" s="952" t="s">
        <v>214</v>
      </c>
      <c r="D133" s="941">
        <v>0</v>
      </c>
      <c r="E133" s="941">
        <v>0</v>
      </c>
      <c r="F133" s="907">
        <v>0</v>
      </c>
      <c r="G133" s="943"/>
      <c r="H133" s="941">
        <v>0</v>
      </c>
      <c r="I133" s="907">
        <v>0</v>
      </c>
      <c r="J133" s="958" t="s">
        <v>222</v>
      </c>
    </row>
    <row r="134" spans="1:10" ht="108" customHeight="1" x14ac:dyDescent="0.25">
      <c r="A134" s="940" t="s">
        <v>310</v>
      </c>
      <c r="B134" s="939" t="s">
        <v>1518</v>
      </c>
      <c r="C134" s="952" t="s">
        <v>214</v>
      </c>
      <c r="D134" s="941">
        <f>D135</f>
        <v>0</v>
      </c>
      <c r="E134" s="941">
        <f>E135</f>
        <v>0</v>
      </c>
      <c r="F134" s="907">
        <v>0</v>
      </c>
      <c r="G134" s="943"/>
      <c r="H134" s="941">
        <f>H135</f>
        <v>0</v>
      </c>
      <c r="I134" s="907">
        <v>0</v>
      </c>
      <c r="J134" s="958"/>
    </row>
    <row r="135" spans="1:10" ht="90.6" customHeight="1" x14ac:dyDescent="0.25">
      <c r="A135" s="940" t="s">
        <v>1519</v>
      </c>
      <c r="B135" s="939" t="s">
        <v>1520</v>
      </c>
      <c r="C135" s="952" t="s">
        <v>214</v>
      </c>
      <c r="D135" s="941">
        <v>0</v>
      </c>
      <c r="E135" s="941">
        <v>0</v>
      </c>
      <c r="F135" s="907">
        <v>0</v>
      </c>
      <c r="G135" s="943"/>
      <c r="H135" s="941">
        <v>0</v>
      </c>
      <c r="I135" s="907">
        <v>0</v>
      </c>
      <c r="J135" s="958" t="s">
        <v>222</v>
      </c>
    </row>
    <row r="136" spans="1:10" ht="117.6" customHeight="1" x14ac:dyDescent="0.25">
      <c r="A136" s="940" t="s">
        <v>328</v>
      </c>
      <c r="B136" s="939" t="s">
        <v>1521</v>
      </c>
      <c r="C136" s="952" t="s">
        <v>214</v>
      </c>
      <c r="D136" s="941">
        <f>D137</f>
        <v>0</v>
      </c>
      <c r="E136" s="941">
        <f>E137</f>
        <v>0</v>
      </c>
      <c r="F136" s="907">
        <v>0</v>
      </c>
      <c r="G136" s="943"/>
      <c r="H136" s="941">
        <f>H137</f>
        <v>0</v>
      </c>
      <c r="I136" s="907">
        <v>0</v>
      </c>
      <c r="J136" s="958"/>
    </row>
    <row r="137" spans="1:10" ht="108" customHeight="1" x14ac:dyDescent="0.25">
      <c r="A137" s="940" t="s">
        <v>1353</v>
      </c>
      <c r="B137" s="939" t="s">
        <v>1522</v>
      </c>
      <c r="C137" s="952" t="s">
        <v>214</v>
      </c>
      <c r="D137" s="941">
        <v>0</v>
      </c>
      <c r="E137" s="941">
        <v>0</v>
      </c>
      <c r="F137" s="907">
        <v>0</v>
      </c>
      <c r="G137" s="943"/>
      <c r="H137" s="941">
        <v>0</v>
      </c>
      <c r="I137" s="907">
        <v>0</v>
      </c>
      <c r="J137" s="958" t="s">
        <v>222</v>
      </c>
    </row>
    <row r="138" spans="1:10" ht="93.75" customHeight="1" x14ac:dyDescent="0.25">
      <c r="A138" s="955"/>
      <c r="B138" s="956" t="s">
        <v>374</v>
      </c>
      <c r="C138" s="949" t="s">
        <v>214</v>
      </c>
      <c r="D138" s="950">
        <f>D128+D132</f>
        <v>0</v>
      </c>
      <c r="E138" s="950">
        <f>E128+E132</f>
        <v>0</v>
      </c>
      <c r="F138" s="887">
        <v>0</v>
      </c>
      <c r="G138" s="951"/>
      <c r="H138" s="950">
        <f>H128+H132</f>
        <v>0</v>
      </c>
      <c r="I138" s="887">
        <v>0</v>
      </c>
      <c r="J138" s="957"/>
    </row>
    <row r="139" spans="1:10" ht="30" customHeight="1" x14ac:dyDescent="0.25">
      <c r="A139" s="2048" t="s">
        <v>1523</v>
      </c>
      <c r="B139" s="2049"/>
      <c r="C139" s="2049"/>
      <c r="D139" s="2049"/>
      <c r="E139" s="2049"/>
      <c r="F139" s="2049"/>
      <c r="G139" s="2049"/>
      <c r="H139" s="2049"/>
      <c r="I139" s="2049"/>
      <c r="J139" s="2049"/>
    </row>
    <row r="140" spans="1:10" ht="89.45" customHeight="1" x14ac:dyDescent="0.25">
      <c r="A140" s="947" t="s">
        <v>16</v>
      </c>
      <c r="B140" s="948" t="s">
        <v>510</v>
      </c>
      <c r="C140" s="949" t="s">
        <v>214</v>
      </c>
      <c r="D140" s="950">
        <f>D141+D145</f>
        <v>38687.799999999996</v>
      </c>
      <c r="E140" s="950">
        <f>E141+E145</f>
        <v>38653</v>
      </c>
      <c r="F140" s="887">
        <f>E140/D140*100</f>
        <v>99.910049162785171</v>
      </c>
      <c r="G140" s="950"/>
      <c r="H140" s="950">
        <f>H141+H145</f>
        <v>38653</v>
      </c>
      <c r="I140" s="887">
        <f>H140/D140*100</f>
        <v>99.910049162785171</v>
      </c>
      <c r="J140" s="950"/>
    </row>
    <row r="141" spans="1:10" ht="110.1" customHeight="1" x14ac:dyDescent="0.25">
      <c r="A141" s="940" t="s">
        <v>206</v>
      </c>
      <c r="B141" s="939" t="s">
        <v>1524</v>
      </c>
      <c r="C141" s="952" t="s">
        <v>214</v>
      </c>
      <c r="D141" s="941">
        <f>D142+D143</f>
        <v>38687.799999999996</v>
      </c>
      <c r="E141" s="941">
        <f>E142+E143</f>
        <v>38653</v>
      </c>
      <c r="F141" s="907">
        <f>E141/D141*100</f>
        <v>99.910049162785171</v>
      </c>
      <c r="G141" s="941"/>
      <c r="H141" s="941">
        <f>H142+H143</f>
        <v>38653</v>
      </c>
      <c r="I141" s="907">
        <f>H141/D141*100</f>
        <v>99.910049162785171</v>
      </c>
      <c r="J141" s="958"/>
    </row>
    <row r="142" spans="1:10" ht="108" customHeight="1" x14ac:dyDescent="0.25">
      <c r="A142" s="940" t="s">
        <v>239</v>
      </c>
      <c r="B142" s="939" t="s">
        <v>1525</v>
      </c>
      <c r="C142" s="952" t="s">
        <v>214</v>
      </c>
      <c r="D142" s="941">
        <v>37664.1</v>
      </c>
      <c r="E142" s="941">
        <v>37655</v>
      </c>
      <c r="F142" s="907">
        <f>E142/D142*100</f>
        <v>99.975839061599785</v>
      </c>
      <c r="G142" s="958" t="s">
        <v>1526</v>
      </c>
      <c r="H142" s="941">
        <v>37655</v>
      </c>
      <c r="I142" s="907">
        <f>H142/D142*100</f>
        <v>99.975839061599785</v>
      </c>
      <c r="J142" s="958"/>
    </row>
    <row r="143" spans="1:10" ht="409.6" customHeight="1" x14ac:dyDescent="0.25">
      <c r="A143" s="940" t="s">
        <v>242</v>
      </c>
      <c r="B143" s="944" t="s">
        <v>1527</v>
      </c>
      <c r="C143" s="946" t="s">
        <v>214</v>
      </c>
      <c r="D143" s="941">
        <v>1023.7</v>
      </c>
      <c r="E143" s="941">
        <v>998</v>
      </c>
      <c r="F143" s="907">
        <f>E143/D143*100</f>
        <v>97.489498876623998</v>
      </c>
      <c r="G143" s="958" t="s">
        <v>1528</v>
      </c>
      <c r="H143" s="941">
        <v>998</v>
      </c>
      <c r="I143" s="907">
        <f>H143/D143*100</f>
        <v>97.489498876623998</v>
      </c>
      <c r="J143" s="958"/>
    </row>
    <row r="144" spans="1:10" ht="150" customHeight="1" x14ac:dyDescent="0.25">
      <c r="A144" s="965"/>
      <c r="B144" s="944" t="s">
        <v>1529</v>
      </c>
      <c r="C144" s="946"/>
      <c r="D144" s="941"/>
      <c r="E144" s="966"/>
      <c r="F144" s="899"/>
      <c r="G144" s="958" t="s">
        <v>1530</v>
      </c>
      <c r="H144" s="966"/>
      <c r="I144" s="907"/>
      <c r="J144" s="958"/>
    </row>
    <row r="145" spans="1:10" ht="99" customHeight="1" x14ac:dyDescent="0.25">
      <c r="A145" s="940" t="s">
        <v>209</v>
      </c>
      <c r="B145" s="939" t="s">
        <v>1531</v>
      </c>
      <c r="C145" s="952" t="s">
        <v>214</v>
      </c>
      <c r="D145" s="941">
        <v>0</v>
      </c>
      <c r="E145" s="941">
        <v>0</v>
      </c>
      <c r="F145" s="907">
        <v>0</v>
      </c>
      <c r="G145" s="958"/>
      <c r="H145" s="941">
        <v>0</v>
      </c>
      <c r="I145" s="907">
        <v>0</v>
      </c>
      <c r="J145" s="958" t="s">
        <v>222</v>
      </c>
    </row>
    <row r="146" spans="1:10" ht="91.5" customHeight="1" x14ac:dyDescent="0.25">
      <c r="A146" s="963"/>
      <c r="B146" s="956" t="s">
        <v>1266</v>
      </c>
      <c r="C146" s="949" t="s">
        <v>214</v>
      </c>
      <c r="D146" s="950">
        <f>D140</f>
        <v>38687.799999999996</v>
      </c>
      <c r="E146" s="950">
        <f>E140</f>
        <v>38653</v>
      </c>
      <c r="F146" s="887">
        <f>E146/D146*100</f>
        <v>99.910049162785171</v>
      </c>
      <c r="G146" s="957"/>
      <c r="H146" s="950">
        <f>H140</f>
        <v>38653</v>
      </c>
      <c r="I146" s="887">
        <f>H146/D146*100</f>
        <v>99.910049162785171</v>
      </c>
      <c r="J146" s="957"/>
    </row>
    <row r="147" spans="1:10" ht="26.45" customHeight="1" x14ac:dyDescent="0.25">
      <c r="A147" s="2050"/>
      <c r="B147" s="2048" t="s">
        <v>314</v>
      </c>
      <c r="C147" s="949" t="s">
        <v>235</v>
      </c>
      <c r="D147" s="950">
        <f>D148+D149</f>
        <v>152759</v>
      </c>
      <c r="E147" s="950">
        <f>E148+E149</f>
        <v>151081.79999999999</v>
      </c>
      <c r="F147" s="887">
        <f>E147/D147*100</f>
        <v>98.902061417003253</v>
      </c>
      <c r="G147" s="957"/>
      <c r="H147" s="950">
        <f>H148+H149</f>
        <v>151081.79999999999</v>
      </c>
      <c r="I147" s="887">
        <f>H147/D147*100</f>
        <v>98.902061417003253</v>
      </c>
      <c r="J147" s="957"/>
    </row>
    <row r="148" spans="1:10" ht="73.349999999999994" customHeight="1" x14ac:dyDescent="0.25">
      <c r="A148" s="2050"/>
      <c r="B148" s="2048"/>
      <c r="C148" s="949" t="s">
        <v>205</v>
      </c>
      <c r="D148" s="950">
        <f>D71</f>
        <v>2399</v>
      </c>
      <c r="E148" s="950">
        <f>E71</f>
        <v>2276.5</v>
      </c>
      <c r="F148" s="887">
        <f>E148/D148*100</f>
        <v>94.893705710712794</v>
      </c>
      <c r="G148" s="957"/>
      <c r="H148" s="950">
        <f>H71</f>
        <v>2276.5</v>
      </c>
      <c r="I148" s="887">
        <f>H148/D148*100</f>
        <v>94.893705710712794</v>
      </c>
      <c r="J148" s="957"/>
    </row>
    <row r="149" spans="1:10" ht="89.45" customHeight="1" x14ac:dyDescent="0.25">
      <c r="A149" s="2050"/>
      <c r="B149" s="2048"/>
      <c r="C149" s="949" t="s">
        <v>214</v>
      </c>
      <c r="D149" s="967">
        <f>D72+D98+D104+D126+D138+D146</f>
        <v>150360</v>
      </c>
      <c r="E149" s="967">
        <f>E72+E98+E104+E126+E138+E146</f>
        <v>148805.29999999999</v>
      </c>
      <c r="F149" s="887">
        <f>E149/D149*100</f>
        <v>98.966014897579129</v>
      </c>
      <c r="G149" s="957"/>
      <c r="H149" s="967">
        <f>H72+H98+H104+H126+H138+H146</f>
        <v>148805.29999999999</v>
      </c>
      <c r="I149" s="887">
        <f>H149/D149*100</f>
        <v>98.966014897579129</v>
      </c>
      <c r="J149" s="957"/>
    </row>
  </sheetData>
  <mergeCells count="59">
    <mergeCell ref="C11:J11"/>
    <mergeCell ref="A2:J2"/>
    <mergeCell ref="A3:J3"/>
    <mergeCell ref="A4:J4"/>
    <mergeCell ref="A8:J8"/>
    <mergeCell ref="C10:J10"/>
    <mergeCell ref="D52:J52"/>
    <mergeCell ref="D24:J24"/>
    <mergeCell ref="D27:J27"/>
    <mergeCell ref="D28:J28"/>
    <mergeCell ref="D30:J30"/>
    <mergeCell ref="D31:J31"/>
    <mergeCell ref="D32:J32"/>
    <mergeCell ref="D33:J33"/>
    <mergeCell ref="D34:J34"/>
    <mergeCell ref="D35:J35"/>
    <mergeCell ref="D36:J36"/>
    <mergeCell ref="D46:J46"/>
    <mergeCell ref="A67:A69"/>
    <mergeCell ref="B67:B69"/>
    <mergeCell ref="G67:G69"/>
    <mergeCell ref="J67:J69"/>
    <mergeCell ref="D53:J53"/>
    <mergeCell ref="D54:J54"/>
    <mergeCell ref="D55:J55"/>
    <mergeCell ref="A58:A60"/>
    <mergeCell ref="B58:B60"/>
    <mergeCell ref="A64:A65"/>
    <mergeCell ref="B64:B65"/>
    <mergeCell ref="C64:C65"/>
    <mergeCell ref="D64:D65"/>
    <mergeCell ref="E64:E65"/>
    <mergeCell ref="F64:F65"/>
    <mergeCell ref="G64:G65"/>
    <mergeCell ref="H64:H65"/>
    <mergeCell ref="I64:I65"/>
    <mergeCell ref="J64:J65"/>
    <mergeCell ref="D97:J97"/>
    <mergeCell ref="A70:A72"/>
    <mergeCell ref="B70:B72"/>
    <mergeCell ref="A73:J73"/>
    <mergeCell ref="A88:A89"/>
    <mergeCell ref="B88:B89"/>
    <mergeCell ref="C88:C89"/>
    <mergeCell ref="D88:D89"/>
    <mergeCell ref="E88:E89"/>
    <mergeCell ref="F88:F89"/>
    <mergeCell ref="G88:G89"/>
    <mergeCell ref="H88:H89"/>
    <mergeCell ref="I88:I89"/>
    <mergeCell ref="A127:J127"/>
    <mergeCell ref="A139:J139"/>
    <mergeCell ref="A147:A149"/>
    <mergeCell ref="B147:B149"/>
    <mergeCell ref="J88:J89"/>
    <mergeCell ref="D95:J95"/>
    <mergeCell ref="D96:J96"/>
    <mergeCell ref="A99:J99"/>
    <mergeCell ref="A105:J105"/>
  </mergeCells>
  <pageMargins left="0.78740157480314965" right="0.39370078740157483" top="0.78740157480314965" bottom="0.78740157480314965" header="0.51181102362204722" footer="0.39370078740157483"/>
  <pageSetup paperSize="9" scale="62" firstPageNumber="117" orientation="landscape" useFirstPageNumber="1" r:id="rId1"/>
  <headerFooter>
    <oddFooter>&amp;R&amp;"Arial,обычный"&amp;14&amp;P</oddFooter>
  </headerFooter>
  <rowBreaks count="4" manualBreakCount="4">
    <brk id="57" max="16383" man="1"/>
    <brk id="66" max="16383" man="1"/>
    <brk id="72" max="16383" man="1"/>
    <brk id="143" max="16383" man="1"/>
  </rowBreaks>
  <colBreaks count="1" manualBreakCount="1">
    <brk id="10"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7030A0"/>
  </sheetPr>
  <dimension ref="A1:K36"/>
  <sheetViews>
    <sheetView topLeftCell="A22" zoomScale="50" zoomScaleNormal="50" workbookViewId="0">
      <selection activeCell="H30" sqref="H30"/>
    </sheetView>
  </sheetViews>
  <sheetFormatPr defaultRowHeight="15" x14ac:dyDescent="0.25"/>
  <cols>
    <col min="1" max="1" width="5.7109375" style="972" customWidth="1"/>
    <col min="2" max="2" width="77.7109375" style="972" customWidth="1"/>
    <col min="3" max="3" width="11.7109375" style="972" customWidth="1"/>
    <col min="4" max="6" width="15.7109375" style="972" customWidth="1"/>
    <col min="7" max="7" width="73.7109375" style="972" customWidth="1"/>
    <col min="8" max="8" width="9.140625" style="970"/>
    <col min="9" max="9" width="12.140625" style="970" bestFit="1" customWidth="1"/>
    <col min="10" max="10" width="12.28515625" style="970" customWidth="1"/>
    <col min="11" max="251" width="9.140625" style="970"/>
    <col min="252" max="252" width="7.7109375" style="970" customWidth="1"/>
    <col min="253" max="253" width="37.7109375" style="970" customWidth="1"/>
    <col min="254" max="254" width="15.7109375" style="970" customWidth="1"/>
    <col min="255" max="255" width="11.7109375" style="970" customWidth="1"/>
    <col min="256" max="258" width="15.7109375" style="970" customWidth="1"/>
    <col min="259" max="259" width="30.7109375" style="970" customWidth="1"/>
    <col min="260" max="260" width="13.7109375" style="970" customWidth="1"/>
    <col min="261" max="261" width="21.7109375" style="970" customWidth="1"/>
    <col min="262" max="263" width="15.7109375" style="970" customWidth="1"/>
    <col min="264" max="264" width="9.140625" style="970"/>
    <col min="265" max="265" width="12.140625" style="970" bestFit="1" customWidth="1"/>
    <col min="266" max="266" width="12.28515625" style="970" customWidth="1"/>
    <col min="267" max="507" width="9.140625" style="970"/>
    <col min="508" max="508" width="7.7109375" style="970" customWidth="1"/>
    <col min="509" max="509" width="37.7109375" style="970" customWidth="1"/>
    <col min="510" max="510" width="15.7109375" style="970" customWidth="1"/>
    <col min="511" max="511" width="11.7109375" style="970" customWidth="1"/>
    <col min="512" max="514" width="15.7109375" style="970" customWidth="1"/>
    <col min="515" max="515" width="30.7109375" style="970" customWidth="1"/>
    <col min="516" max="516" width="13.7109375" style="970" customWidth="1"/>
    <col min="517" max="517" width="21.7109375" style="970" customWidth="1"/>
    <col min="518" max="519" width="15.7109375" style="970" customWidth="1"/>
    <col min="520" max="520" width="9.140625" style="970"/>
    <col min="521" max="521" width="12.140625" style="970" bestFit="1" customWidth="1"/>
    <col min="522" max="522" width="12.28515625" style="970" customWidth="1"/>
    <col min="523" max="763" width="9.140625" style="970"/>
    <col min="764" max="764" width="7.7109375" style="970" customWidth="1"/>
    <col min="765" max="765" width="37.7109375" style="970" customWidth="1"/>
    <col min="766" max="766" width="15.7109375" style="970" customWidth="1"/>
    <col min="767" max="767" width="11.7109375" style="970" customWidth="1"/>
    <col min="768" max="770" width="15.7109375" style="970" customWidth="1"/>
    <col min="771" max="771" width="30.7109375" style="970" customWidth="1"/>
    <col min="772" max="772" width="13.7109375" style="970" customWidth="1"/>
    <col min="773" max="773" width="21.7109375" style="970" customWidth="1"/>
    <col min="774" max="775" width="15.7109375" style="970" customWidth="1"/>
    <col min="776" max="776" width="9.140625" style="970"/>
    <col min="777" max="777" width="12.140625" style="970" bestFit="1" customWidth="1"/>
    <col min="778" max="778" width="12.28515625" style="970" customWidth="1"/>
    <col min="779" max="1019" width="9.140625" style="970"/>
    <col min="1020" max="1020" width="7.7109375" style="970" customWidth="1"/>
    <col min="1021" max="1021" width="37.7109375" style="970" customWidth="1"/>
    <col min="1022" max="1022" width="15.7109375" style="970" customWidth="1"/>
    <col min="1023" max="1023" width="11.7109375" style="970" customWidth="1"/>
    <col min="1024" max="1026" width="15.7109375" style="970" customWidth="1"/>
    <col min="1027" max="1027" width="30.7109375" style="970" customWidth="1"/>
    <col min="1028" max="1028" width="13.7109375" style="970" customWidth="1"/>
    <col min="1029" max="1029" width="21.7109375" style="970" customWidth="1"/>
    <col min="1030" max="1031" width="15.7109375" style="970" customWidth="1"/>
    <col min="1032" max="1032" width="9.140625" style="970"/>
    <col min="1033" max="1033" width="12.140625" style="970" bestFit="1" customWidth="1"/>
    <col min="1034" max="1034" width="12.28515625" style="970" customWidth="1"/>
    <col min="1035" max="1275" width="9.140625" style="970"/>
    <col min="1276" max="1276" width="7.7109375" style="970" customWidth="1"/>
    <col min="1277" max="1277" width="37.7109375" style="970" customWidth="1"/>
    <col min="1278" max="1278" width="15.7109375" style="970" customWidth="1"/>
    <col min="1279" max="1279" width="11.7109375" style="970" customWidth="1"/>
    <col min="1280" max="1282" width="15.7109375" style="970" customWidth="1"/>
    <col min="1283" max="1283" width="30.7109375" style="970" customWidth="1"/>
    <col min="1284" max="1284" width="13.7109375" style="970" customWidth="1"/>
    <col min="1285" max="1285" width="21.7109375" style="970" customWidth="1"/>
    <col min="1286" max="1287" width="15.7109375" style="970" customWidth="1"/>
    <col min="1288" max="1288" width="9.140625" style="970"/>
    <col min="1289" max="1289" width="12.140625" style="970" bestFit="1" customWidth="1"/>
    <col min="1290" max="1290" width="12.28515625" style="970" customWidth="1"/>
    <col min="1291" max="1531" width="9.140625" style="970"/>
    <col min="1532" max="1532" width="7.7109375" style="970" customWidth="1"/>
    <col min="1533" max="1533" width="37.7109375" style="970" customWidth="1"/>
    <col min="1534" max="1534" width="15.7109375" style="970" customWidth="1"/>
    <col min="1535" max="1535" width="11.7109375" style="970" customWidth="1"/>
    <col min="1536" max="1538" width="15.7109375" style="970" customWidth="1"/>
    <col min="1539" max="1539" width="30.7109375" style="970" customWidth="1"/>
    <col min="1540" max="1540" width="13.7109375" style="970" customWidth="1"/>
    <col min="1541" max="1541" width="21.7109375" style="970" customWidth="1"/>
    <col min="1542" max="1543" width="15.7109375" style="970" customWidth="1"/>
    <col min="1544" max="1544" width="9.140625" style="970"/>
    <col min="1545" max="1545" width="12.140625" style="970" bestFit="1" customWidth="1"/>
    <col min="1546" max="1546" width="12.28515625" style="970" customWidth="1"/>
    <col min="1547" max="1787" width="9.140625" style="970"/>
    <col min="1788" max="1788" width="7.7109375" style="970" customWidth="1"/>
    <col min="1789" max="1789" width="37.7109375" style="970" customWidth="1"/>
    <col min="1790" max="1790" width="15.7109375" style="970" customWidth="1"/>
    <col min="1791" max="1791" width="11.7109375" style="970" customWidth="1"/>
    <col min="1792" max="1794" width="15.7109375" style="970" customWidth="1"/>
    <col min="1795" max="1795" width="30.7109375" style="970" customWidth="1"/>
    <col min="1796" max="1796" width="13.7109375" style="970" customWidth="1"/>
    <col min="1797" max="1797" width="21.7109375" style="970" customWidth="1"/>
    <col min="1798" max="1799" width="15.7109375" style="970" customWidth="1"/>
    <col min="1800" max="1800" width="9.140625" style="970"/>
    <col min="1801" max="1801" width="12.140625" style="970" bestFit="1" customWidth="1"/>
    <col min="1802" max="1802" width="12.28515625" style="970" customWidth="1"/>
    <col min="1803" max="2043" width="9.140625" style="970"/>
    <col min="2044" max="2044" width="7.7109375" style="970" customWidth="1"/>
    <col min="2045" max="2045" width="37.7109375" style="970" customWidth="1"/>
    <col min="2046" max="2046" width="15.7109375" style="970" customWidth="1"/>
    <col min="2047" max="2047" width="11.7109375" style="970" customWidth="1"/>
    <col min="2048" max="2050" width="15.7109375" style="970" customWidth="1"/>
    <col min="2051" max="2051" width="30.7109375" style="970" customWidth="1"/>
    <col min="2052" max="2052" width="13.7109375" style="970" customWidth="1"/>
    <col min="2053" max="2053" width="21.7109375" style="970" customWidth="1"/>
    <col min="2054" max="2055" width="15.7109375" style="970" customWidth="1"/>
    <col min="2056" max="2056" width="9.140625" style="970"/>
    <col min="2057" max="2057" width="12.140625" style="970" bestFit="1" customWidth="1"/>
    <col min="2058" max="2058" width="12.28515625" style="970" customWidth="1"/>
    <col min="2059" max="2299" width="9.140625" style="970"/>
    <col min="2300" max="2300" width="7.7109375" style="970" customWidth="1"/>
    <col min="2301" max="2301" width="37.7109375" style="970" customWidth="1"/>
    <col min="2302" max="2302" width="15.7109375" style="970" customWidth="1"/>
    <col min="2303" max="2303" width="11.7109375" style="970" customWidth="1"/>
    <col min="2304" max="2306" width="15.7109375" style="970" customWidth="1"/>
    <col min="2307" max="2307" width="30.7109375" style="970" customWidth="1"/>
    <col min="2308" max="2308" width="13.7109375" style="970" customWidth="1"/>
    <col min="2309" max="2309" width="21.7109375" style="970" customWidth="1"/>
    <col min="2310" max="2311" width="15.7109375" style="970" customWidth="1"/>
    <col min="2312" max="2312" width="9.140625" style="970"/>
    <col min="2313" max="2313" width="12.140625" style="970" bestFit="1" customWidth="1"/>
    <col min="2314" max="2314" width="12.28515625" style="970" customWidth="1"/>
    <col min="2315" max="2555" width="9.140625" style="970"/>
    <col min="2556" max="2556" width="7.7109375" style="970" customWidth="1"/>
    <col min="2557" max="2557" width="37.7109375" style="970" customWidth="1"/>
    <col min="2558" max="2558" width="15.7109375" style="970" customWidth="1"/>
    <col min="2559" max="2559" width="11.7109375" style="970" customWidth="1"/>
    <col min="2560" max="2562" width="15.7109375" style="970" customWidth="1"/>
    <col min="2563" max="2563" width="30.7109375" style="970" customWidth="1"/>
    <col min="2564" max="2564" width="13.7109375" style="970" customWidth="1"/>
    <col min="2565" max="2565" width="21.7109375" style="970" customWidth="1"/>
    <col min="2566" max="2567" width="15.7109375" style="970" customWidth="1"/>
    <col min="2568" max="2568" width="9.140625" style="970"/>
    <col min="2569" max="2569" width="12.140625" style="970" bestFit="1" customWidth="1"/>
    <col min="2570" max="2570" width="12.28515625" style="970" customWidth="1"/>
    <col min="2571" max="2811" width="9.140625" style="970"/>
    <col min="2812" max="2812" width="7.7109375" style="970" customWidth="1"/>
    <col min="2813" max="2813" width="37.7109375" style="970" customWidth="1"/>
    <col min="2814" max="2814" width="15.7109375" style="970" customWidth="1"/>
    <col min="2815" max="2815" width="11.7109375" style="970" customWidth="1"/>
    <col min="2816" max="2818" width="15.7109375" style="970" customWidth="1"/>
    <col min="2819" max="2819" width="30.7109375" style="970" customWidth="1"/>
    <col min="2820" max="2820" width="13.7109375" style="970" customWidth="1"/>
    <col min="2821" max="2821" width="21.7109375" style="970" customWidth="1"/>
    <col min="2822" max="2823" width="15.7109375" style="970" customWidth="1"/>
    <col min="2824" max="2824" width="9.140625" style="970"/>
    <col min="2825" max="2825" width="12.140625" style="970" bestFit="1" customWidth="1"/>
    <col min="2826" max="2826" width="12.28515625" style="970" customWidth="1"/>
    <col min="2827" max="3067" width="9.140625" style="970"/>
    <col min="3068" max="3068" width="7.7109375" style="970" customWidth="1"/>
    <col min="3069" max="3069" width="37.7109375" style="970" customWidth="1"/>
    <col min="3070" max="3070" width="15.7109375" style="970" customWidth="1"/>
    <col min="3071" max="3071" width="11.7109375" style="970" customWidth="1"/>
    <col min="3072" max="3074" width="15.7109375" style="970" customWidth="1"/>
    <col min="3075" max="3075" width="30.7109375" style="970" customWidth="1"/>
    <col min="3076" max="3076" width="13.7109375" style="970" customWidth="1"/>
    <col min="3077" max="3077" width="21.7109375" style="970" customWidth="1"/>
    <col min="3078" max="3079" width="15.7109375" style="970" customWidth="1"/>
    <col min="3080" max="3080" width="9.140625" style="970"/>
    <col min="3081" max="3081" width="12.140625" style="970" bestFit="1" customWidth="1"/>
    <col min="3082" max="3082" width="12.28515625" style="970" customWidth="1"/>
    <col min="3083" max="3323" width="9.140625" style="970"/>
    <col min="3324" max="3324" width="7.7109375" style="970" customWidth="1"/>
    <col min="3325" max="3325" width="37.7109375" style="970" customWidth="1"/>
    <col min="3326" max="3326" width="15.7109375" style="970" customWidth="1"/>
    <col min="3327" max="3327" width="11.7109375" style="970" customWidth="1"/>
    <col min="3328" max="3330" width="15.7109375" style="970" customWidth="1"/>
    <col min="3331" max="3331" width="30.7109375" style="970" customWidth="1"/>
    <col min="3332" max="3332" width="13.7109375" style="970" customWidth="1"/>
    <col min="3333" max="3333" width="21.7109375" style="970" customWidth="1"/>
    <col min="3334" max="3335" width="15.7109375" style="970" customWidth="1"/>
    <col min="3336" max="3336" width="9.140625" style="970"/>
    <col min="3337" max="3337" width="12.140625" style="970" bestFit="1" customWidth="1"/>
    <col min="3338" max="3338" width="12.28515625" style="970" customWidth="1"/>
    <col min="3339" max="3579" width="9.140625" style="970"/>
    <col min="3580" max="3580" width="7.7109375" style="970" customWidth="1"/>
    <col min="3581" max="3581" width="37.7109375" style="970" customWidth="1"/>
    <col min="3582" max="3582" width="15.7109375" style="970" customWidth="1"/>
    <col min="3583" max="3583" width="11.7109375" style="970" customWidth="1"/>
    <col min="3584" max="3586" width="15.7109375" style="970" customWidth="1"/>
    <col min="3587" max="3587" width="30.7109375" style="970" customWidth="1"/>
    <col min="3588" max="3588" width="13.7109375" style="970" customWidth="1"/>
    <col min="3589" max="3589" width="21.7109375" style="970" customWidth="1"/>
    <col min="3590" max="3591" width="15.7109375" style="970" customWidth="1"/>
    <col min="3592" max="3592" width="9.140625" style="970"/>
    <col min="3593" max="3593" width="12.140625" style="970" bestFit="1" customWidth="1"/>
    <col min="3594" max="3594" width="12.28515625" style="970" customWidth="1"/>
    <col min="3595" max="3835" width="9.140625" style="970"/>
    <col min="3836" max="3836" width="7.7109375" style="970" customWidth="1"/>
    <col min="3837" max="3837" width="37.7109375" style="970" customWidth="1"/>
    <col min="3838" max="3838" width="15.7109375" style="970" customWidth="1"/>
    <col min="3839" max="3839" width="11.7109375" style="970" customWidth="1"/>
    <col min="3840" max="3842" width="15.7109375" style="970" customWidth="1"/>
    <col min="3843" max="3843" width="30.7109375" style="970" customWidth="1"/>
    <col min="3844" max="3844" width="13.7109375" style="970" customWidth="1"/>
    <col min="3845" max="3845" width="21.7109375" style="970" customWidth="1"/>
    <col min="3846" max="3847" width="15.7109375" style="970" customWidth="1"/>
    <col min="3848" max="3848" width="9.140625" style="970"/>
    <col min="3849" max="3849" width="12.140625" style="970" bestFit="1" customWidth="1"/>
    <col min="3850" max="3850" width="12.28515625" style="970" customWidth="1"/>
    <col min="3851" max="4091" width="9.140625" style="970"/>
    <col min="4092" max="4092" width="7.7109375" style="970" customWidth="1"/>
    <col min="4093" max="4093" width="37.7109375" style="970" customWidth="1"/>
    <col min="4094" max="4094" width="15.7109375" style="970" customWidth="1"/>
    <col min="4095" max="4095" width="11.7109375" style="970" customWidth="1"/>
    <col min="4096" max="4098" width="15.7109375" style="970" customWidth="1"/>
    <col min="4099" max="4099" width="30.7109375" style="970" customWidth="1"/>
    <col min="4100" max="4100" width="13.7109375" style="970" customWidth="1"/>
    <col min="4101" max="4101" width="21.7109375" style="970" customWidth="1"/>
    <col min="4102" max="4103" width="15.7109375" style="970" customWidth="1"/>
    <col min="4104" max="4104" width="9.140625" style="970"/>
    <col min="4105" max="4105" width="12.140625" style="970" bestFit="1" customWidth="1"/>
    <col min="4106" max="4106" width="12.28515625" style="970" customWidth="1"/>
    <col min="4107" max="4347" width="9.140625" style="970"/>
    <col min="4348" max="4348" width="7.7109375" style="970" customWidth="1"/>
    <col min="4349" max="4349" width="37.7109375" style="970" customWidth="1"/>
    <col min="4350" max="4350" width="15.7109375" style="970" customWidth="1"/>
    <col min="4351" max="4351" width="11.7109375" style="970" customWidth="1"/>
    <col min="4352" max="4354" width="15.7109375" style="970" customWidth="1"/>
    <col min="4355" max="4355" width="30.7109375" style="970" customWidth="1"/>
    <col min="4356" max="4356" width="13.7109375" style="970" customWidth="1"/>
    <col min="4357" max="4357" width="21.7109375" style="970" customWidth="1"/>
    <col min="4358" max="4359" width="15.7109375" style="970" customWidth="1"/>
    <col min="4360" max="4360" width="9.140625" style="970"/>
    <col min="4361" max="4361" width="12.140625" style="970" bestFit="1" customWidth="1"/>
    <col min="4362" max="4362" width="12.28515625" style="970" customWidth="1"/>
    <col min="4363" max="4603" width="9.140625" style="970"/>
    <col min="4604" max="4604" width="7.7109375" style="970" customWidth="1"/>
    <col min="4605" max="4605" width="37.7109375" style="970" customWidth="1"/>
    <col min="4606" max="4606" width="15.7109375" style="970" customWidth="1"/>
    <col min="4607" max="4607" width="11.7109375" style="970" customWidth="1"/>
    <col min="4608" max="4610" width="15.7109375" style="970" customWidth="1"/>
    <col min="4611" max="4611" width="30.7109375" style="970" customWidth="1"/>
    <col min="4612" max="4612" width="13.7109375" style="970" customWidth="1"/>
    <col min="4613" max="4613" width="21.7109375" style="970" customWidth="1"/>
    <col min="4614" max="4615" width="15.7109375" style="970" customWidth="1"/>
    <col min="4616" max="4616" width="9.140625" style="970"/>
    <col min="4617" max="4617" width="12.140625" style="970" bestFit="1" customWidth="1"/>
    <col min="4618" max="4618" width="12.28515625" style="970" customWidth="1"/>
    <col min="4619" max="4859" width="9.140625" style="970"/>
    <col min="4860" max="4860" width="7.7109375" style="970" customWidth="1"/>
    <col min="4861" max="4861" width="37.7109375" style="970" customWidth="1"/>
    <col min="4862" max="4862" width="15.7109375" style="970" customWidth="1"/>
    <col min="4863" max="4863" width="11.7109375" style="970" customWidth="1"/>
    <col min="4864" max="4866" width="15.7109375" style="970" customWidth="1"/>
    <col min="4867" max="4867" width="30.7109375" style="970" customWidth="1"/>
    <col min="4868" max="4868" width="13.7109375" style="970" customWidth="1"/>
    <col min="4869" max="4869" width="21.7109375" style="970" customWidth="1"/>
    <col min="4870" max="4871" width="15.7109375" style="970" customWidth="1"/>
    <col min="4872" max="4872" width="9.140625" style="970"/>
    <col min="4873" max="4873" width="12.140625" style="970" bestFit="1" customWidth="1"/>
    <col min="4874" max="4874" width="12.28515625" style="970" customWidth="1"/>
    <col min="4875" max="5115" width="9.140625" style="970"/>
    <col min="5116" max="5116" width="7.7109375" style="970" customWidth="1"/>
    <col min="5117" max="5117" width="37.7109375" style="970" customWidth="1"/>
    <col min="5118" max="5118" width="15.7109375" style="970" customWidth="1"/>
    <col min="5119" max="5119" width="11.7109375" style="970" customWidth="1"/>
    <col min="5120" max="5122" width="15.7109375" style="970" customWidth="1"/>
    <col min="5123" max="5123" width="30.7109375" style="970" customWidth="1"/>
    <col min="5124" max="5124" width="13.7109375" style="970" customWidth="1"/>
    <col min="5125" max="5125" width="21.7109375" style="970" customWidth="1"/>
    <col min="5126" max="5127" width="15.7109375" style="970" customWidth="1"/>
    <col min="5128" max="5128" width="9.140625" style="970"/>
    <col min="5129" max="5129" width="12.140625" style="970" bestFit="1" customWidth="1"/>
    <col min="5130" max="5130" width="12.28515625" style="970" customWidth="1"/>
    <col min="5131" max="5371" width="9.140625" style="970"/>
    <col min="5372" max="5372" width="7.7109375" style="970" customWidth="1"/>
    <col min="5373" max="5373" width="37.7109375" style="970" customWidth="1"/>
    <col min="5374" max="5374" width="15.7109375" style="970" customWidth="1"/>
    <col min="5375" max="5375" width="11.7109375" style="970" customWidth="1"/>
    <col min="5376" max="5378" width="15.7109375" style="970" customWidth="1"/>
    <col min="5379" max="5379" width="30.7109375" style="970" customWidth="1"/>
    <col min="5380" max="5380" width="13.7109375" style="970" customWidth="1"/>
    <col min="5381" max="5381" width="21.7109375" style="970" customWidth="1"/>
    <col min="5382" max="5383" width="15.7109375" style="970" customWidth="1"/>
    <col min="5384" max="5384" width="9.140625" style="970"/>
    <col min="5385" max="5385" width="12.140625" style="970" bestFit="1" customWidth="1"/>
    <col min="5386" max="5386" width="12.28515625" style="970" customWidth="1"/>
    <col min="5387" max="5627" width="9.140625" style="970"/>
    <col min="5628" max="5628" width="7.7109375" style="970" customWidth="1"/>
    <col min="5629" max="5629" width="37.7109375" style="970" customWidth="1"/>
    <col min="5630" max="5630" width="15.7109375" style="970" customWidth="1"/>
    <col min="5631" max="5631" width="11.7109375" style="970" customWidth="1"/>
    <col min="5632" max="5634" width="15.7109375" style="970" customWidth="1"/>
    <col min="5635" max="5635" width="30.7109375" style="970" customWidth="1"/>
    <col min="5636" max="5636" width="13.7109375" style="970" customWidth="1"/>
    <col min="5637" max="5637" width="21.7109375" style="970" customWidth="1"/>
    <col min="5638" max="5639" width="15.7109375" style="970" customWidth="1"/>
    <col min="5640" max="5640" width="9.140625" style="970"/>
    <col min="5641" max="5641" width="12.140625" style="970" bestFit="1" customWidth="1"/>
    <col min="5642" max="5642" width="12.28515625" style="970" customWidth="1"/>
    <col min="5643" max="5883" width="9.140625" style="970"/>
    <col min="5884" max="5884" width="7.7109375" style="970" customWidth="1"/>
    <col min="5885" max="5885" width="37.7109375" style="970" customWidth="1"/>
    <col min="5886" max="5886" width="15.7109375" style="970" customWidth="1"/>
    <col min="5887" max="5887" width="11.7109375" style="970" customWidth="1"/>
    <col min="5888" max="5890" width="15.7109375" style="970" customWidth="1"/>
    <col min="5891" max="5891" width="30.7109375" style="970" customWidth="1"/>
    <col min="5892" max="5892" width="13.7109375" style="970" customWidth="1"/>
    <col min="5893" max="5893" width="21.7109375" style="970" customWidth="1"/>
    <col min="5894" max="5895" width="15.7109375" style="970" customWidth="1"/>
    <col min="5896" max="5896" width="9.140625" style="970"/>
    <col min="5897" max="5897" width="12.140625" style="970" bestFit="1" customWidth="1"/>
    <col min="5898" max="5898" width="12.28515625" style="970" customWidth="1"/>
    <col min="5899" max="6139" width="9.140625" style="970"/>
    <col min="6140" max="6140" width="7.7109375" style="970" customWidth="1"/>
    <col min="6141" max="6141" width="37.7109375" style="970" customWidth="1"/>
    <col min="6142" max="6142" width="15.7109375" style="970" customWidth="1"/>
    <col min="6143" max="6143" width="11.7109375" style="970" customWidth="1"/>
    <col min="6144" max="6146" width="15.7109375" style="970" customWidth="1"/>
    <col min="6147" max="6147" width="30.7109375" style="970" customWidth="1"/>
    <col min="6148" max="6148" width="13.7109375" style="970" customWidth="1"/>
    <col min="6149" max="6149" width="21.7109375" style="970" customWidth="1"/>
    <col min="6150" max="6151" width="15.7109375" style="970" customWidth="1"/>
    <col min="6152" max="6152" width="9.140625" style="970"/>
    <col min="6153" max="6153" width="12.140625" style="970" bestFit="1" customWidth="1"/>
    <col min="6154" max="6154" width="12.28515625" style="970" customWidth="1"/>
    <col min="6155" max="6395" width="9.140625" style="970"/>
    <col min="6396" max="6396" width="7.7109375" style="970" customWidth="1"/>
    <col min="6397" max="6397" width="37.7109375" style="970" customWidth="1"/>
    <col min="6398" max="6398" width="15.7109375" style="970" customWidth="1"/>
    <col min="6399" max="6399" width="11.7109375" style="970" customWidth="1"/>
    <col min="6400" max="6402" width="15.7109375" style="970" customWidth="1"/>
    <col min="6403" max="6403" width="30.7109375" style="970" customWidth="1"/>
    <col min="6404" max="6404" width="13.7109375" style="970" customWidth="1"/>
    <col min="6405" max="6405" width="21.7109375" style="970" customWidth="1"/>
    <col min="6406" max="6407" width="15.7109375" style="970" customWidth="1"/>
    <col min="6408" max="6408" width="9.140625" style="970"/>
    <col min="6409" max="6409" width="12.140625" style="970" bestFit="1" customWidth="1"/>
    <col min="6410" max="6410" width="12.28515625" style="970" customWidth="1"/>
    <col min="6411" max="6651" width="9.140625" style="970"/>
    <col min="6652" max="6652" width="7.7109375" style="970" customWidth="1"/>
    <col min="6653" max="6653" width="37.7109375" style="970" customWidth="1"/>
    <col min="6654" max="6654" width="15.7109375" style="970" customWidth="1"/>
    <col min="6655" max="6655" width="11.7109375" style="970" customWidth="1"/>
    <col min="6656" max="6658" width="15.7109375" style="970" customWidth="1"/>
    <col min="6659" max="6659" width="30.7109375" style="970" customWidth="1"/>
    <col min="6660" max="6660" width="13.7109375" style="970" customWidth="1"/>
    <col min="6661" max="6661" width="21.7109375" style="970" customWidth="1"/>
    <col min="6662" max="6663" width="15.7109375" style="970" customWidth="1"/>
    <col min="6664" max="6664" width="9.140625" style="970"/>
    <col min="6665" max="6665" width="12.140625" style="970" bestFit="1" customWidth="1"/>
    <col min="6666" max="6666" width="12.28515625" style="970" customWidth="1"/>
    <col min="6667" max="6907" width="9.140625" style="970"/>
    <col min="6908" max="6908" width="7.7109375" style="970" customWidth="1"/>
    <col min="6909" max="6909" width="37.7109375" style="970" customWidth="1"/>
    <col min="6910" max="6910" width="15.7109375" style="970" customWidth="1"/>
    <col min="6911" max="6911" width="11.7109375" style="970" customWidth="1"/>
    <col min="6912" max="6914" width="15.7109375" style="970" customWidth="1"/>
    <col min="6915" max="6915" width="30.7109375" style="970" customWidth="1"/>
    <col min="6916" max="6916" width="13.7109375" style="970" customWidth="1"/>
    <col min="6917" max="6917" width="21.7109375" style="970" customWidth="1"/>
    <col min="6918" max="6919" width="15.7109375" style="970" customWidth="1"/>
    <col min="6920" max="6920" width="9.140625" style="970"/>
    <col min="6921" max="6921" width="12.140625" style="970" bestFit="1" customWidth="1"/>
    <col min="6922" max="6922" width="12.28515625" style="970" customWidth="1"/>
    <col min="6923" max="7163" width="9.140625" style="970"/>
    <col min="7164" max="7164" width="7.7109375" style="970" customWidth="1"/>
    <col min="7165" max="7165" width="37.7109375" style="970" customWidth="1"/>
    <col min="7166" max="7166" width="15.7109375" style="970" customWidth="1"/>
    <col min="7167" max="7167" width="11.7109375" style="970" customWidth="1"/>
    <col min="7168" max="7170" width="15.7109375" style="970" customWidth="1"/>
    <col min="7171" max="7171" width="30.7109375" style="970" customWidth="1"/>
    <col min="7172" max="7172" width="13.7109375" style="970" customWidth="1"/>
    <col min="7173" max="7173" width="21.7109375" style="970" customWidth="1"/>
    <col min="7174" max="7175" width="15.7109375" style="970" customWidth="1"/>
    <col min="7176" max="7176" width="9.140625" style="970"/>
    <col min="7177" max="7177" width="12.140625" style="970" bestFit="1" customWidth="1"/>
    <col min="7178" max="7178" width="12.28515625" style="970" customWidth="1"/>
    <col min="7179" max="7419" width="9.140625" style="970"/>
    <col min="7420" max="7420" width="7.7109375" style="970" customWidth="1"/>
    <col min="7421" max="7421" width="37.7109375" style="970" customWidth="1"/>
    <col min="7422" max="7422" width="15.7109375" style="970" customWidth="1"/>
    <col min="7423" max="7423" width="11.7109375" style="970" customWidth="1"/>
    <col min="7424" max="7426" width="15.7109375" style="970" customWidth="1"/>
    <col min="7427" max="7427" width="30.7109375" style="970" customWidth="1"/>
    <col min="7428" max="7428" width="13.7109375" style="970" customWidth="1"/>
    <col min="7429" max="7429" width="21.7109375" style="970" customWidth="1"/>
    <col min="7430" max="7431" width="15.7109375" style="970" customWidth="1"/>
    <col min="7432" max="7432" width="9.140625" style="970"/>
    <col min="7433" max="7433" width="12.140625" style="970" bestFit="1" customWidth="1"/>
    <col min="7434" max="7434" width="12.28515625" style="970" customWidth="1"/>
    <col min="7435" max="7675" width="9.140625" style="970"/>
    <col min="7676" max="7676" width="7.7109375" style="970" customWidth="1"/>
    <col min="7677" max="7677" width="37.7109375" style="970" customWidth="1"/>
    <col min="7678" max="7678" width="15.7109375" style="970" customWidth="1"/>
    <col min="7679" max="7679" width="11.7109375" style="970" customWidth="1"/>
    <col min="7680" max="7682" width="15.7109375" style="970" customWidth="1"/>
    <col min="7683" max="7683" width="30.7109375" style="970" customWidth="1"/>
    <col min="7684" max="7684" width="13.7109375" style="970" customWidth="1"/>
    <col min="7685" max="7685" width="21.7109375" style="970" customWidth="1"/>
    <col min="7686" max="7687" width="15.7109375" style="970" customWidth="1"/>
    <col min="7688" max="7688" width="9.140625" style="970"/>
    <col min="7689" max="7689" width="12.140625" style="970" bestFit="1" customWidth="1"/>
    <col min="7690" max="7690" width="12.28515625" style="970" customWidth="1"/>
    <col min="7691" max="7931" width="9.140625" style="970"/>
    <col min="7932" max="7932" width="7.7109375" style="970" customWidth="1"/>
    <col min="7933" max="7933" width="37.7109375" style="970" customWidth="1"/>
    <col min="7934" max="7934" width="15.7109375" style="970" customWidth="1"/>
    <col min="7935" max="7935" width="11.7109375" style="970" customWidth="1"/>
    <col min="7936" max="7938" width="15.7109375" style="970" customWidth="1"/>
    <col min="7939" max="7939" width="30.7109375" style="970" customWidth="1"/>
    <col min="7940" max="7940" width="13.7109375" style="970" customWidth="1"/>
    <col min="7941" max="7941" width="21.7109375" style="970" customWidth="1"/>
    <col min="7942" max="7943" width="15.7109375" style="970" customWidth="1"/>
    <col min="7944" max="7944" width="9.140625" style="970"/>
    <col min="7945" max="7945" width="12.140625" style="970" bestFit="1" customWidth="1"/>
    <col min="7946" max="7946" width="12.28515625" style="970" customWidth="1"/>
    <col min="7947" max="8187" width="9.140625" style="970"/>
    <col min="8188" max="8188" width="7.7109375" style="970" customWidth="1"/>
    <col min="8189" max="8189" width="37.7109375" style="970" customWidth="1"/>
    <col min="8190" max="8190" width="15.7109375" style="970" customWidth="1"/>
    <col min="8191" max="8191" width="11.7109375" style="970" customWidth="1"/>
    <col min="8192" max="8194" width="15.7109375" style="970" customWidth="1"/>
    <col min="8195" max="8195" width="30.7109375" style="970" customWidth="1"/>
    <col min="8196" max="8196" width="13.7109375" style="970" customWidth="1"/>
    <col min="8197" max="8197" width="21.7109375" style="970" customWidth="1"/>
    <col min="8198" max="8199" width="15.7109375" style="970" customWidth="1"/>
    <col min="8200" max="8200" width="9.140625" style="970"/>
    <col min="8201" max="8201" width="12.140625" style="970" bestFit="1" customWidth="1"/>
    <col min="8202" max="8202" width="12.28515625" style="970" customWidth="1"/>
    <col min="8203" max="8443" width="9.140625" style="970"/>
    <col min="8444" max="8444" width="7.7109375" style="970" customWidth="1"/>
    <col min="8445" max="8445" width="37.7109375" style="970" customWidth="1"/>
    <col min="8446" max="8446" width="15.7109375" style="970" customWidth="1"/>
    <col min="8447" max="8447" width="11.7109375" style="970" customWidth="1"/>
    <col min="8448" max="8450" width="15.7109375" style="970" customWidth="1"/>
    <col min="8451" max="8451" width="30.7109375" style="970" customWidth="1"/>
    <col min="8452" max="8452" width="13.7109375" style="970" customWidth="1"/>
    <col min="8453" max="8453" width="21.7109375" style="970" customWidth="1"/>
    <col min="8454" max="8455" width="15.7109375" style="970" customWidth="1"/>
    <col min="8456" max="8456" width="9.140625" style="970"/>
    <col min="8457" max="8457" width="12.140625" style="970" bestFit="1" customWidth="1"/>
    <col min="8458" max="8458" width="12.28515625" style="970" customWidth="1"/>
    <col min="8459" max="8699" width="9.140625" style="970"/>
    <col min="8700" max="8700" width="7.7109375" style="970" customWidth="1"/>
    <col min="8701" max="8701" width="37.7109375" style="970" customWidth="1"/>
    <col min="8702" max="8702" width="15.7109375" style="970" customWidth="1"/>
    <col min="8703" max="8703" width="11.7109375" style="970" customWidth="1"/>
    <col min="8704" max="8706" width="15.7109375" style="970" customWidth="1"/>
    <col min="8707" max="8707" width="30.7109375" style="970" customWidth="1"/>
    <col min="8708" max="8708" width="13.7109375" style="970" customWidth="1"/>
    <col min="8709" max="8709" width="21.7109375" style="970" customWidth="1"/>
    <col min="8710" max="8711" width="15.7109375" style="970" customWidth="1"/>
    <col min="8712" max="8712" width="9.140625" style="970"/>
    <col min="8713" max="8713" width="12.140625" style="970" bestFit="1" customWidth="1"/>
    <col min="8714" max="8714" width="12.28515625" style="970" customWidth="1"/>
    <col min="8715" max="8955" width="9.140625" style="970"/>
    <col min="8956" max="8956" width="7.7109375" style="970" customWidth="1"/>
    <col min="8957" max="8957" width="37.7109375" style="970" customWidth="1"/>
    <col min="8958" max="8958" width="15.7109375" style="970" customWidth="1"/>
    <col min="8959" max="8959" width="11.7109375" style="970" customWidth="1"/>
    <col min="8960" max="8962" width="15.7109375" style="970" customWidth="1"/>
    <col min="8963" max="8963" width="30.7109375" style="970" customWidth="1"/>
    <col min="8964" max="8964" width="13.7109375" style="970" customWidth="1"/>
    <col min="8965" max="8965" width="21.7109375" style="970" customWidth="1"/>
    <col min="8966" max="8967" width="15.7109375" style="970" customWidth="1"/>
    <col min="8968" max="8968" width="9.140625" style="970"/>
    <col min="8969" max="8969" width="12.140625" style="970" bestFit="1" customWidth="1"/>
    <col min="8970" max="8970" width="12.28515625" style="970" customWidth="1"/>
    <col min="8971" max="9211" width="9.140625" style="970"/>
    <col min="9212" max="9212" width="7.7109375" style="970" customWidth="1"/>
    <col min="9213" max="9213" width="37.7109375" style="970" customWidth="1"/>
    <col min="9214" max="9214" width="15.7109375" style="970" customWidth="1"/>
    <col min="9215" max="9215" width="11.7109375" style="970" customWidth="1"/>
    <col min="9216" max="9218" width="15.7109375" style="970" customWidth="1"/>
    <col min="9219" max="9219" width="30.7109375" style="970" customWidth="1"/>
    <col min="9220" max="9220" width="13.7109375" style="970" customWidth="1"/>
    <col min="9221" max="9221" width="21.7109375" style="970" customWidth="1"/>
    <col min="9222" max="9223" width="15.7109375" style="970" customWidth="1"/>
    <col min="9224" max="9224" width="9.140625" style="970"/>
    <col min="9225" max="9225" width="12.140625" style="970" bestFit="1" customWidth="1"/>
    <col min="9226" max="9226" width="12.28515625" style="970" customWidth="1"/>
    <col min="9227" max="9467" width="9.140625" style="970"/>
    <col min="9468" max="9468" width="7.7109375" style="970" customWidth="1"/>
    <col min="9469" max="9469" width="37.7109375" style="970" customWidth="1"/>
    <col min="9470" max="9470" width="15.7109375" style="970" customWidth="1"/>
    <col min="9471" max="9471" width="11.7109375" style="970" customWidth="1"/>
    <col min="9472" max="9474" width="15.7109375" style="970" customWidth="1"/>
    <col min="9475" max="9475" width="30.7109375" style="970" customWidth="1"/>
    <col min="9476" max="9476" width="13.7109375" style="970" customWidth="1"/>
    <col min="9477" max="9477" width="21.7109375" style="970" customWidth="1"/>
    <col min="9478" max="9479" width="15.7109375" style="970" customWidth="1"/>
    <col min="9480" max="9480" width="9.140625" style="970"/>
    <col min="9481" max="9481" width="12.140625" style="970" bestFit="1" customWidth="1"/>
    <col min="9482" max="9482" width="12.28515625" style="970" customWidth="1"/>
    <col min="9483" max="9723" width="9.140625" style="970"/>
    <col min="9724" max="9724" width="7.7109375" style="970" customWidth="1"/>
    <col min="9725" max="9725" width="37.7109375" style="970" customWidth="1"/>
    <col min="9726" max="9726" width="15.7109375" style="970" customWidth="1"/>
    <col min="9727" max="9727" width="11.7109375" style="970" customWidth="1"/>
    <col min="9728" max="9730" width="15.7109375" style="970" customWidth="1"/>
    <col min="9731" max="9731" width="30.7109375" style="970" customWidth="1"/>
    <col min="9732" max="9732" width="13.7109375" style="970" customWidth="1"/>
    <col min="9733" max="9733" width="21.7109375" style="970" customWidth="1"/>
    <col min="9734" max="9735" width="15.7109375" style="970" customWidth="1"/>
    <col min="9736" max="9736" width="9.140625" style="970"/>
    <col min="9737" max="9737" width="12.140625" style="970" bestFit="1" customWidth="1"/>
    <col min="9738" max="9738" width="12.28515625" style="970" customWidth="1"/>
    <col min="9739" max="9979" width="9.140625" style="970"/>
    <col min="9980" max="9980" width="7.7109375" style="970" customWidth="1"/>
    <col min="9981" max="9981" width="37.7109375" style="970" customWidth="1"/>
    <col min="9982" max="9982" width="15.7109375" style="970" customWidth="1"/>
    <col min="9983" max="9983" width="11.7109375" style="970" customWidth="1"/>
    <col min="9984" max="9986" width="15.7109375" style="970" customWidth="1"/>
    <col min="9987" max="9987" width="30.7109375" style="970" customWidth="1"/>
    <col min="9988" max="9988" width="13.7109375" style="970" customWidth="1"/>
    <col min="9989" max="9989" width="21.7109375" style="970" customWidth="1"/>
    <col min="9990" max="9991" width="15.7109375" style="970" customWidth="1"/>
    <col min="9992" max="9992" width="9.140625" style="970"/>
    <col min="9993" max="9993" width="12.140625" style="970" bestFit="1" customWidth="1"/>
    <col min="9994" max="9994" width="12.28515625" style="970" customWidth="1"/>
    <col min="9995" max="10235" width="9.140625" style="970"/>
    <col min="10236" max="10236" width="7.7109375" style="970" customWidth="1"/>
    <col min="10237" max="10237" width="37.7109375" style="970" customWidth="1"/>
    <col min="10238" max="10238" width="15.7109375" style="970" customWidth="1"/>
    <col min="10239" max="10239" width="11.7109375" style="970" customWidth="1"/>
    <col min="10240" max="10242" width="15.7109375" style="970" customWidth="1"/>
    <col min="10243" max="10243" width="30.7109375" style="970" customWidth="1"/>
    <col min="10244" max="10244" width="13.7109375" style="970" customWidth="1"/>
    <col min="10245" max="10245" width="21.7109375" style="970" customWidth="1"/>
    <col min="10246" max="10247" width="15.7109375" style="970" customWidth="1"/>
    <col min="10248" max="10248" width="9.140625" style="970"/>
    <col min="10249" max="10249" width="12.140625" style="970" bestFit="1" customWidth="1"/>
    <col min="10250" max="10250" width="12.28515625" style="970" customWidth="1"/>
    <col min="10251" max="10491" width="9.140625" style="970"/>
    <col min="10492" max="10492" width="7.7109375" style="970" customWidth="1"/>
    <col min="10493" max="10493" width="37.7109375" style="970" customWidth="1"/>
    <col min="10494" max="10494" width="15.7109375" style="970" customWidth="1"/>
    <col min="10495" max="10495" width="11.7109375" style="970" customWidth="1"/>
    <col min="10496" max="10498" width="15.7109375" style="970" customWidth="1"/>
    <col min="10499" max="10499" width="30.7109375" style="970" customWidth="1"/>
    <col min="10500" max="10500" width="13.7109375" style="970" customWidth="1"/>
    <col min="10501" max="10501" width="21.7109375" style="970" customWidth="1"/>
    <col min="10502" max="10503" width="15.7109375" style="970" customWidth="1"/>
    <col min="10504" max="10504" width="9.140625" style="970"/>
    <col min="10505" max="10505" width="12.140625" style="970" bestFit="1" customWidth="1"/>
    <col min="10506" max="10506" width="12.28515625" style="970" customWidth="1"/>
    <col min="10507" max="10747" width="9.140625" style="970"/>
    <col min="10748" max="10748" width="7.7109375" style="970" customWidth="1"/>
    <col min="10749" max="10749" width="37.7109375" style="970" customWidth="1"/>
    <col min="10750" max="10750" width="15.7109375" style="970" customWidth="1"/>
    <col min="10751" max="10751" width="11.7109375" style="970" customWidth="1"/>
    <col min="10752" max="10754" width="15.7109375" style="970" customWidth="1"/>
    <col min="10755" max="10755" width="30.7109375" style="970" customWidth="1"/>
    <col min="10756" max="10756" width="13.7109375" style="970" customWidth="1"/>
    <col min="10757" max="10757" width="21.7109375" style="970" customWidth="1"/>
    <col min="10758" max="10759" width="15.7109375" style="970" customWidth="1"/>
    <col min="10760" max="10760" width="9.140625" style="970"/>
    <col min="10761" max="10761" width="12.140625" style="970" bestFit="1" customWidth="1"/>
    <col min="10762" max="10762" width="12.28515625" style="970" customWidth="1"/>
    <col min="10763" max="11003" width="9.140625" style="970"/>
    <col min="11004" max="11004" width="7.7109375" style="970" customWidth="1"/>
    <col min="11005" max="11005" width="37.7109375" style="970" customWidth="1"/>
    <col min="11006" max="11006" width="15.7109375" style="970" customWidth="1"/>
    <col min="11007" max="11007" width="11.7109375" style="970" customWidth="1"/>
    <col min="11008" max="11010" width="15.7109375" style="970" customWidth="1"/>
    <col min="11011" max="11011" width="30.7109375" style="970" customWidth="1"/>
    <col min="11012" max="11012" width="13.7109375" style="970" customWidth="1"/>
    <col min="11013" max="11013" width="21.7109375" style="970" customWidth="1"/>
    <col min="11014" max="11015" width="15.7109375" style="970" customWidth="1"/>
    <col min="11016" max="11016" width="9.140625" style="970"/>
    <col min="11017" max="11017" width="12.140625" style="970" bestFit="1" customWidth="1"/>
    <col min="11018" max="11018" width="12.28515625" style="970" customWidth="1"/>
    <col min="11019" max="11259" width="9.140625" style="970"/>
    <col min="11260" max="11260" width="7.7109375" style="970" customWidth="1"/>
    <col min="11261" max="11261" width="37.7109375" style="970" customWidth="1"/>
    <col min="11262" max="11262" width="15.7109375" style="970" customWidth="1"/>
    <col min="11263" max="11263" width="11.7109375" style="970" customWidth="1"/>
    <col min="11264" max="11266" width="15.7109375" style="970" customWidth="1"/>
    <col min="11267" max="11267" width="30.7109375" style="970" customWidth="1"/>
    <col min="11268" max="11268" width="13.7109375" style="970" customWidth="1"/>
    <col min="11269" max="11269" width="21.7109375" style="970" customWidth="1"/>
    <col min="11270" max="11271" width="15.7109375" style="970" customWidth="1"/>
    <col min="11272" max="11272" width="9.140625" style="970"/>
    <col min="11273" max="11273" width="12.140625" style="970" bestFit="1" customWidth="1"/>
    <col min="11274" max="11274" width="12.28515625" style="970" customWidth="1"/>
    <col min="11275" max="11515" width="9.140625" style="970"/>
    <col min="11516" max="11516" width="7.7109375" style="970" customWidth="1"/>
    <col min="11517" max="11517" width="37.7109375" style="970" customWidth="1"/>
    <col min="11518" max="11518" width="15.7109375" style="970" customWidth="1"/>
    <col min="11519" max="11519" width="11.7109375" style="970" customWidth="1"/>
    <col min="11520" max="11522" width="15.7109375" style="970" customWidth="1"/>
    <col min="11523" max="11523" width="30.7109375" style="970" customWidth="1"/>
    <col min="11524" max="11524" width="13.7109375" style="970" customWidth="1"/>
    <col min="11525" max="11525" width="21.7109375" style="970" customWidth="1"/>
    <col min="11526" max="11527" width="15.7109375" style="970" customWidth="1"/>
    <col min="11528" max="11528" width="9.140625" style="970"/>
    <col min="11529" max="11529" width="12.140625" style="970" bestFit="1" customWidth="1"/>
    <col min="11530" max="11530" width="12.28515625" style="970" customWidth="1"/>
    <col min="11531" max="11771" width="9.140625" style="970"/>
    <col min="11772" max="11772" width="7.7109375" style="970" customWidth="1"/>
    <col min="11773" max="11773" width="37.7109375" style="970" customWidth="1"/>
    <col min="11774" max="11774" width="15.7109375" style="970" customWidth="1"/>
    <col min="11775" max="11775" width="11.7109375" style="970" customWidth="1"/>
    <col min="11776" max="11778" width="15.7109375" style="970" customWidth="1"/>
    <col min="11779" max="11779" width="30.7109375" style="970" customWidth="1"/>
    <col min="11780" max="11780" width="13.7109375" style="970" customWidth="1"/>
    <col min="11781" max="11781" width="21.7109375" style="970" customWidth="1"/>
    <col min="11782" max="11783" width="15.7109375" style="970" customWidth="1"/>
    <col min="11784" max="11784" width="9.140625" style="970"/>
    <col min="11785" max="11785" width="12.140625" style="970" bestFit="1" customWidth="1"/>
    <col min="11786" max="11786" width="12.28515625" style="970" customWidth="1"/>
    <col min="11787" max="12027" width="9.140625" style="970"/>
    <col min="12028" max="12028" width="7.7109375" style="970" customWidth="1"/>
    <col min="12029" max="12029" width="37.7109375" style="970" customWidth="1"/>
    <col min="12030" max="12030" width="15.7109375" style="970" customWidth="1"/>
    <col min="12031" max="12031" width="11.7109375" style="970" customWidth="1"/>
    <col min="12032" max="12034" width="15.7109375" style="970" customWidth="1"/>
    <col min="12035" max="12035" width="30.7109375" style="970" customWidth="1"/>
    <col min="12036" max="12036" width="13.7109375" style="970" customWidth="1"/>
    <col min="12037" max="12037" width="21.7109375" style="970" customWidth="1"/>
    <col min="12038" max="12039" width="15.7109375" style="970" customWidth="1"/>
    <col min="12040" max="12040" width="9.140625" style="970"/>
    <col min="12041" max="12041" width="12.140625" style="970" bestFit="1" customWidth="1"/>
    <col min="12042" max="12042" width="12.28515625" style="970" customWidth="1"/>
    <col min="12043" max="12283" width="9.140625" style="970"/>
    <col min="12284" max="12284" width="7.7109375" style="970" customWidth="1"/>
    <col min="12285" max="12285" width="37.7109375" style="970" customWidth="1"/>
    <col min="12286" max="12286" width="15.7109375" style="970" customWidth="1"/>
    <col min="12287" max="12287" width="11.7109375" style="970" customWidth="1"/>
    <col min="12288" max="12290" width="15.7109375" style="970" customWidth="1"/>
    <col min="12291" max="12291" width="30.7109375" style="970" customWidth="1"/>
    <col min="12292" max="12292" width="13.7109375" style="970" customWidth="1"/>
    <col min="12293" max="12293" width="21.7109375" style="970" customWidth="1"/>
    <col min="12294" max="12295" width="15.7109375" style="970" customWidth="1"/>
    <col min="12296" max="12296" width="9.140625" style="970"/>
    <col min="12297" max="12297" width="12.140625" style="970" bestFit="1" customWidth="1"/>
    <col min="12298" max="12298" width="12.28515625" style="970" customWidth="1"/>
    <col min="12299" max="12539" width="9.140625" style="970"/>
    <col min="12540" max="12540" width="7.7109375" style="970" customWidth="1"/>
    <col min="12541" max="12541" width="37.7109375" style="970" customWidth="1"/>
    <col min="12542" max="12542" width="15.7109375" style="970" customWidth="1"/>
    <col min="12543" max="12543" width="11.7109375" style="970" customWidth="1"/>
    <col min="12544" max="12546" width="15.7109375" style="970" customWidth="1"/>
    <col min="12547" max="12547" width="30.7109375" style="970" customWidth="1"/>
    <col min="12548" max="12548" width="13.7109375" style="970" customWidth="1"/>
    <col min="12549" max="12549" width="21.7109375" style="970" customWidth="1"/>
    <col min="12550" max="12551" width="15.7109375" style="970" customWidth="1"/>
    <col min="12552" max="12552" width="9.140625" style="970"/>
    <col min="12553" max="12553" width="12.140625" style="970" bestFit="1" customWidth="1"/>
    <col min="12554" max="12554" width="12.28515625" style="970" customWidth="1"/>
    <col min="12555" max="12795" width="9.140625" style="970"/>
    <col min="12796" max="12796" width="7.7109375" style="970" customWidth="1"/>
    <col min="12797" max="12797" width="37.7109375" style="970" customWidth="1"/>
    <col min="12798" max="12798" width="15.7109375" style="970" customWidth="1"/>
    <col min="12799" max="12799" width="11.7109375" style="970" customWidth="1"/>
    <col min="12800" max="12802" width="15.7109375" style="970" customWidth="1"/>
    <col min="12803" max="12803" width="30.7109375" style="970" customWidth="1"/>
    <col min="12804" max="12804" width="13.7109375" style="970" customWidth="1"/>
    <col min="12805" max="12805" width="21.7109375" style="970" customWidth="1"/>
    <col min="12806" max="12807" width="15.7109375" style="970" customWidth="1"/>
    <col min="12808" max="12808" width="9.140625" style="970"/>
    <col min="12809" max="12809" width="12.140625" style="970" bestFit="1" customWidth="1"/>
    <col min="12810" max="12810" width="12.28515625" style="970" customWidth="1"/>
    <col min="12811" max="13051" width="9.140625" style="970"/>
    <col min="13052" max="13052" width="7.7109375" style="970" customWidth="1"/>
    <col min="13053" max="13053" width="37.7109375" style="970" customWidth="1"/>
    <col min="13054" max="13054" width="15.7109375" style="970" customWidth="1"/>
    <col min="13055" max="13055" width="11.7109375" style="970" customWidth="1"/>
    <col min="13056" max="13058" width="15.7109375" style="970" customWidth="1"/>
    <col min="13059" max="13059" width="30.7109375" style="970" customWidth="1"/>
    <col min="13060" max="13060" width="13.7109375" style="970" customWidth="1"/>
    <col min="13061" max="13061" width="21.7109375" style="970" customWidth="1"/>
    <col min="13062" max="13063" width="15.7109375" style="970" customWidth="1"/>
    <col min="13064" max="13064" width="9.140625" style="970"/>
    <col min="13065" max="13065" width="12.140625" style="970" bestFit="1" customWidth="1"/>
    <col min="13066" max="13066" width="12.28515625" style="970" customWidth="1"/>
    <col min="13067" max="13307" width="9.140625" style="970"/>
    <col min="13308" max="13308" width="7.7109375" style="970" customWidth="1"/>
    <col min="13309" max="13309" width="37.7109375" style="970" customWidth="1"/>
    <col min="13310" max="13310" width="15.7109375" style="970" customWidth="1"/>
    <col min="13311" max="13311" width="11.7109375" style="970" customWidth="1"/>
    <col min="13312" max="13314" width="15.7109375" style="970" customWidth="1"/>
    <col min="13315" max="13315" width="30.7109375" style="970" customWidth="1"/>
    <col min="13316" max="13316" width="13.7109375" style="970" customWidth="1"/>
    <col min="13317" max="13317" width="21.7109375" style="970" customWidth="1"/>
    <col min="13318" max="13319" width="15.7109375" style="970" customWidth="1"/>
    <col min="13320" max="13320" width="9.140625" style="970"/>
    <col min="13321" max="13321" width="12.140625" style="970" bestFit="1" customWidth="1"/>
    <col min="13322" max="13322" width="12.28515625" style="970" customWidth="1"/>
    <col min="13323" max="13563" width="9.140625" style="970"/>
    <col min="13564" max="13564" width="7.7109375" style="970" customWidth="1"/>
    <col min="13565" max="13565" width="37.7109375" style="970" customWidth="1"/>
    <col min="13566" max="13566" width="15.7109375" style="970" customWidth="1"/>
    <col min="13567" max="13567" width="11.7109375" style="970" customWidth="1"/>
    <col min="13568" max="13570" width="15.7109375" style="970" customWidth="1"/>
    <col min="13571" max="13571" width="30.7109375" style="970" customWidth="1"/>
    <col min="13572" max="13572" width="13.7109375" style="970" customWidth="1"/>
    <col min="13573" max="13573" width="21.7109375" style="970" customWidth="1"/>
    <col min="13574" max="13575" width="15.7109375" style="970" customWidth="1"/>
    <col min="13576" max="13576" width="9.140625" style="970"/>
    <col min="13577" max="13577" width="12.140625" style="970" bestFit="1" customWidth="1"/>
    <col min="13578" max="13578" width="12.28515625" style="970" customWidth="1"/>
    <col min="13579" max="13819" width="9.140625" style="970"/>
    <col min="13820" max="13820" width="7.7109375" style="970" customWidth="1"/>
    <col min="13821" max="13821" width="37.7109375" style="970" customWidth="1"/>
    <col min="13822" max="13822" width="15.7109375" style="970" customWidth="1"/>
    <col min="13823" max="13823" width="11.7109375" style="970" customWidth="1"/>
    <col min="13824" max="13826" width="15.7109375" style="970" customWidth="1"/>
    <col min="13827" max="13827" width="30.7109375" style="970" customWidth="1"/>
    <col min="13828" max="13828" width="13.7109375" style="970" customWidth="1"/>
    <col min="13829" max="13829" width="21.7109375" style="970" customWidth="1"/>
    <col min="13830" max="13831" width="15.7109375" style="970" customWidth="1"/>
    <col min="13832" max="13832" width="9.140625" style="970"/>
    <col min="13833" max="13833" width="12.140625" style="970" bestFit="1" customWidth="1"/>
    <col min="13834" max="13834" width="12.28515625" style="970" customWidth="1"/>
    <col min="13835" max="14075" width="9.140625" style="970"/>
    <col min="14076" max="14076" width="7.7109375" style="970" customWidth="1"/>
    <col min="14077" max="14077" width="37.7109375" style="970" customWidth="1"/>
    <col min="14078" max="14078" width="15.7109375" style="970" customWidth="1"/>
    <col min="14079" max="14079" width="11.7109375" style="970" customWidth="1"/>
    <col min="14080" max="14082" width="15.7109375" style="970" customWidth="1"/>
    <col min="14083" max="14083" width="30.7109375" style="970" customWidth="1"/>
    <col min="14084" max="14084" width="13.7109375" style="970" customWidth="1"/>
    <col min="14085" max="14085" width="21.7109375" style="970" customWidth="1"/>
    <col min="14086" max="14087" width="15.7109375" style="970" customWidth="1"/>
    <col min="14088" max="14088" width="9.140625" style="970"/>
    <col min="14089" max="14089" width="12.140625" style="970" bestFit="1" customWidth="1"/>
    <col min="14090" max="14090" width="12.28515625" style="970" customWidth="1"/>
    <col min="14091" max="14331" width="9.140625" style="970"/>
    <col min="14332" max="14332" width="7.7109375" style="970" customWidth="1"/>
    <col min="14333" max="14333" width="37.7109375" style="970" customWidth="1"/>
    <col min="14334" max="14334" width="15.7109375" style="970" customWidth="1"/>
    <col min="14335" max="14335" width="11.7109375" style="970" customWidth="1"/>
    <col min="14336" max="14338" width="15.7109375" style="970" customWidth="1"/>
    <col min="14339" max="14339" width="30.7109375" style="970" customWidth="1"/>
    <col min="14340" max="14340" width="13.7109375" style="970" customWidth="1"/>
    <col min="14341" max="14341" width="21.7109375" style="970" customWidth="1"/>
    <col min="14342" max="14343" width="15.7109375" style="970" customWidth="1"/>
    <col min="14344" max="14344" width="9.140625" style="970"/>
    <col min="14345" max="14345" width="12.140625" style="970" bestFit="1" customWidth="1"/>
    <col min="14346" max="14346" width="12.28515625" style="970" customWidth="1"/>
    <col min="14347" max="14587" width="9.140625" style="970"/>
    <col min="14588" max="14588" width="7.7109375" style="970" customWidth="1"/>
    <col min="14589" max="14589" width="37.7109375" style="970" customWidth="1"/>
    <col min="14590" max="14590" width="15.7109375" style="970" customWidth="1"/>
    <col min="14591" max="14591" width="11.7109375" style="970" customWidth="1"/>
    <col min="14592" max="14594" width="15.7109375" style="970" customWidth="1"/>
    <col min="14595" max="14595" width="30.7109375" style="970" customWidth="1"/>
    <col min="14596" max="14596" width="13.7109375" style="970" customWidth="1"/>
    <col min="14597" max="14597" width="21.7109375" style="970" customWidth="1"/>
    <col min="14598" max="14599" width="15.7109375" style="970" customWidth="1"/>
    <col min="14600" max="14600" width="9.140625" style="970"/>
    <col min="14601" max="14601" width="12.140625" style="970" bestFit="1" customWidth="1"/>
    <col min="14602" max="14602" width="12.28515625" style="970" customWidth="1"/>
    <col min="14603" max="14843" width="9.140625" style="970"/>
    <col min="14844" max="14844" width="7.7109375" style="970" customWidth="1"/>
    <col min="14845" max="14845" width="37.7109375" style="970" customWidth="1"/>
    <col min="14846" max="14846" width="15.7109375" style="970" customWidth="1"/>
    <col min="14847" max="14847" width="11.7109375" style="970" customWidth="1"/>
    <col min="14848" max="14850" width="15.7109375" style="970" customWidth="1"/>
    <col min="14851" max="14851" width="30.7109375" style="970" customWidth="1"/>
    <col min="14852" max="14852" width="13.7109375" style="970" customWidth="1"/>
    <col min="14853" max="14853" width="21.7109375" style="970" customWidth="1"/>
    <col min="14854" max="14855" width="15.7109375" style="970" customWidth="1"/>
    <col min="14856" max="14856" width="9.140625" style="970"/>
    <col min="14857" max="14857" width="12.140625" style="970" bestFit="1" customWidth="1"/>
    <col min="14858" max="14858" width="12.28515625" style="970" customWidth="1"/>
    <col min="14859" max="15099" width="9.140625" style="970"/>
    <col min="15100" max="15100" width="7.7109375" style="970" customWidth="1"/>
    <col min="15101" max="15101" width="37.7109375" style="970" customWidth="1"/>
    <col min="15102" max="15102" width="15.7109375" style="970" customWidth="1"/>
    <col min="15103" max="15103" width="11.7109375" style="970" customWidth="1"/>
    <col min="15104" max="15106" width="15.7109375" style="970" customWidth="1"/>
    <col min="15107" max="15107" width="30.7109375" style="970" customWidth="1"/>
    <col min="15108" max="15108" width="13.7109375" style="970" customWidth="1"/>
    <col min="15109" max="15109" width="21.7109375" style="970" customWidth="1"/>
    <col min="15110" max="15111" width="15.7109375" style="970" customWidth="1"/>
    <col min="15112" max="15112" width="9.140625" style="970"/>
    <col min="15113" max="15113" width="12.140625" style="970" bestFit="1" customWidth="1"/>
    <col min="15114" max="15114" width="12.28515625" style="970" customWidth="1"/>
    <col min="15115" max="15355" width="9.140625" style="970"/>
    <col min="15356" max="15356" width="7.7109375" style="970" customWidth="1"/>
    <col min="15357" max="15357" width="37.7109375" style="970" customWidth="1"/>
    <col min="15358" max="15358" width="15.7109375" style="970" customWidth="1"/>
    <col min="15359" max="15359" width="11.7109375" style="970" customWidth="1"/>
    <col min="15360" max="15362" width="15.7109375" style="970" customWidth="1"/>
    <col min="15363" max="15363" width="30.7109375" style="970" customWidth="1"/>
    <col min="15364" max="15364" width="13.7109375" style="970" customWidth="1"/>
    <col min="15365" max="15365" width="21.7109375" style="970" customWidth="1"/>
    <col min="15366" max="15367" width="15.7109375" style="970" customWidth="1"/>
    <col min="15368" max="15368" width="9.140625" style="970"/>
    <col min="15369" max="15369" width="12.140625" style="970" bestFit="1" customWidth="1"/>
    <col min="15370" max="15370" width="12.28515625" style="970" customWidth="1"/>
    <col min="15371" max="15611" width="9.140625" style="970"/>
    <col min="15612" max="15612" width="7.7109375" style="970" customWidth="1"/>
    <col min="15613" max="15613" width="37.7109375" style="970" customWidth="1"/>
    <col min="15614" max="15614" width="15.7109375" style="970" customWidth="1"/>
    <col min="15615" max="15615" width="11.7109375" style="970" customWidth="1"/>
    <col min="15616" max="15618" width="15.7109375" style="970" customWidth="1"/>
    <col min="15619" max="15619" width="30.7109375" style="970" customWidth="1"/>
    <col min="15620" max="15620" width="13.7109375" style="970" customWidth="1"/>
    <col min="15621" max="15621" width="21.7109375" style="970" customWidth="1"/>
    <col min="15622" max="15623" width="15.7109375" style="970" customWidth="1"/>
    <col min="15624" max="15624" width="9.140625" style="970"/>
    <col min="15625" max="15625" width="12.140625" style="970" bestFit="1" customWidth="1"/>
    <col min="15626" max="15626" width="12.28515625" style="970" customWidth="1"/>
    <col min="15627" max="15867" width="9.140625" style="970"/>
    <col min="15868" max="15868" width="7.7109375" style="970" customWidth="1"/>
    <col min="15869" max="15869" width="37.7109375" style="970" customWidth="1"/>
    <col min="15870" max="15870" width="15.7109375" style="970" customWidth="1"/>
    <col min="15871" max="15871" width="11.7109375" style="970" customWidth="1"/>
    <col min="15872" max="15874" width="15.7109375" style="970" customWidth="1"/>
    <col min="15875" max="15875" width="30.7109375" style="970" customWidth="1"/>
    <col min="15876" max="15876" width="13.7109375" style="970" customWidth="1"/>
    <col min="15877" max="15877" width="21.7109375" style="970" customWidth="1"/>
    <col min="15878" max="15879" width="15.7109375" style="970" customWidth="1"/>
    <col min="15880" max="15880" width="9.140625" style="970"/>
    <col min="15881" max="15881" width="12.140625" style="970" bestFit="1" customWidth="1"/>
    <col min="15882" max="15882" width="12.28515625" style="970" customWidth="1"/>
    <col min="15883" max="16123" width="9.140625" style="970"/>
    <col min="16124" max="16124" width="7.7109375" style="970" customWidth="1"/>
    <col min="16125" max="16125" width="37.7109375" style="970" customWidth="1"/>
    <col min="16126" max="16126" width="15.7109375" style="970" customWidth="1"/>
    <col min="16127" max="16127" width="11.7109375" style="970" customWidth="1"/>
    <col min="16128" max="16130" width="15.7109375" style="970" customWidth="1"/>
    <col min="16131" max="16131" width="30.7109375" style="970" customWidth="1"/>
    <col min="16132" max="16132" width="13.7109375" style="970" customWidth="1"/>
    <col min="16133" max="16133" width="21.7109375" style="970" customWidth="1"/>
    <col min="16134" max="16135" width="15.7109375" style="970" customWidth="1"/>
    <col min="16136" max="16136" width="9.140625" style="970"/>
    <col min="16137" max="16137" width="12.140625" style="970" bestFit="1" customWidth="1"/>
    <col min="16138" max="16138" width="12.28515625" style="970" customWidth="1"/>
    <col min="16139" max="16384" width="9.140625" style="970"/>
  </cols>
  <sheetData>
    <row r="1" spans="1:11" ht="21.75" customHeight="1" x14ac:dyDescent="0.25">
      <c r="G1" s="973" t="s">
        <v>2065</v>
      </c>
    </row>
    <row r="2" spans="1:11" ht="25.5" customHeight="1" x14ac:dyDescent="0.25">
      <c r="A2" s="2075" t="s">
        <v>1532</v>
      </c>
      <c r="B2" s="2075"/>
      <c r="C2" s="2075"/>
      <c r="D2" s="2075"/>
      <c r="E2" s="2075"/>
      <c r="F2" s="2075"/>
      <c r="G2" s="2075"/>
    </row>
    <row r="3" spans="1:11" ht="25.5" customHeight="1" x14ac:dyDescent="0.25">
      <c r="A3" s="2075" t="s">
        <v>1332</v>
      </c>
      <c r="B3" s="2075"/>
      <c r="C3" s="2075"/>
      <c r="D3" s="2075"/>
      <c r="E3" s="2075"/>
      <c r="F3" s="2075"/>
      <c r="G3" s="2075"/>
    </row>
    <row r="4" spans="1:11" ht="25.5" customHeight="1" x14ac:dyDescent="0.25">
      <c r="A4" s="2075" t="s">
        <v>191</v>
      </c>
      <c r="B4" s="2075"/>
      <c r="C4" s="2075"/>
      <c r="D4" s="2075"/>
      <c r="E4" s="2075"/>
      <c r="F4" s="2075"/>
      <c r="G4" s="2075"/>
    </row>
    <row r="5" spans="1:11" ht="12.75" customHeight="1" x14ac:dyDescent="0.3">
      <c r="A5" s="974"/>
      <c r="B5" s="975"/>
      <c r="C5" s="975"/>
      <c r="D5" s="975"/>
      <c r="E5" s="975"/>
      <c r="F5" s="975"/>
      <c r="G5" s="975"/>
    </row>
    <row r="6" spans="1:11" ht="180.75" customHeight="1" x14ac:dyDescent="0.25">
      <c r="A6" s="976" t="s">
        <v>6</v>
      </c>
      <c r="B6" s="976" t="s">
        <v>1557</v>
      </c>
      <c r="C6" s="976" t="s">
        <v>1107</v>
      </c>
      <c r="D6" s="976" t="s">
        <v>1558</v>
      </c>
      <c r="E6" s="976" t="s">
        <v>1106</v>
      </c>
      <c r="F6" s="976" t="s">
        <v>1559</v>
      </c>
      <c r="G6" s="976" t="s">
        <v>1560</v>
      </c>
    </row>
    <row r="7" spans="1:11" ht="18" x14ac:dyDescent="0.25">
      <c r="A7" s="976">
        <v>1</v>
      </c>
      <c r="B7" s="976">
        <v>2</v>
      </c>
      <c r="C7" s="976">
        <v>3</v>
      </c>
      <c r="D7" s="976">
        <v>4</v>
      </c>
      <c r="E7" s="976">
        <v>5</v>
      </c>
      <c r="F7" s="976">
        <v>6</v>
      </c>
      <c r="G7" s="976">
        <v>7</v>
      </c>
    </row>
    <row r="8" spans="1:11" ht="18" customHeight="1" x14ac:dyDescent="0.25">
      <c r="A8" s="2074" t="s">
        <v>1561</v>
      </c>
      <c r="B8" s="2074"/>
      <c r="C8" s="2074"/>
      <c r="D8" s="2074"/>
      <c r="E8" s="2074"/>
      <c r="F8" s="2074"/>
      <c r="G8" s="2074"/>
    </row>
    <row r="9" spans="1:11" ht="169.5" customHeight="1" x14ac:dyDescent="0.25">
      <c r="A9" s="976" t="s">
        <v>206</v>
      </c>
      <c r="B9" s="977" t="s">
        <v>1562</v>
      </c>
      <c r="C9" s="976" t="s">
        <v>1563</v>
      </c>
      <c r="D9" s="976">
        <v>3084</v>
      </c>
      <c r="E9" s="976">
        <v>2930</v>
      </c>
      <c r="F9" s="976">
        <v>2793</v>
      </c>
      <c r="G9" s="978" t="s">
        <v>1564</v>
      </c>
      <c r="J9" s="971"/>
      <c r="K9" s="971"/>
    </row>
    <row r="10" spans="1:11" ht="203.25" customHeight="1" x14ac:dyDescent="0.25">
      <c r="A10" s="976" t="s">
        <v>209</v>
      </c>
      <c r="B10" s="979" t="s">
        <v>1565</v>
      </c>
      <c r="C10" s="976" t="s">
        <v>1063</v>
      </c>
      <c r="D10" s="976">
        <v>90</v>
      </c>
      <c r="E10" s="976">
        <v>92</v>
      </c>
      <c r="F10" s="976">
        <v>100</v>
      </c>
      <c r="G10" s="980" t="s">
        <v>1566</v>
      </c>
    </row>
    <row r="11" spans="1:11" ht="57" customHeight="1" x14ac:dyDescent="0.25">
      <c r="A11" s="976" t="s">
        <v>255</v>
      </c>
      <c r="B11" s="977" t="s">
        <v>1567</v>
      </c>
      <c r="C11" s="976" t="s">
        <v>1063</v>
      </c>
      <c r="D11" s="976">
        <v>100</v>
      </c>
      <c r="E11" s="976">
        <v>105</v>
      </c>
      <c r="F11" s="976">
        <v>105</v>
      </c>
      <c r="G11" s="980" t="s">
        <v>1568</v>
      </c>
    </row>
    <row r="12" spans="1:11" ht="121.5" customHeight="1" x14ac:dyDescent="0.25">
      <c r="A12" s="976" t="s">
        <v>497</v>
      </c>
      <c r="B12" s="977" t="s">
        <v>1569</v>
      </c>
      <c r="C12" s="976" t="s">
        <v>1063</v>
      </c>
      <c r="D12" s="976">
        <v>100</v>
      </c>
      <c r="E12" s="976">
        <v>99.9</v>
      </c>
      <c r="F12" s="976">
        <v>60.3</v>
      </c>
      <c r="G12" s="980" t="s">
        <v>1570</v>
      </c>
    </row>
    <row r="13" spans="1:11" ht="60.75" customHeight="1" x14ac:dyDescent="0.25">
      <c r="A13" s="976" t="s">
        <v>499</v>
      </c>
      <c r="B13" s="977" t="s">
        <v>1571</v>
      </c>
      <c r="C13" s="976" t="s">
        <v>1572</v>
      </c>
      <c r="D13" s="976">
        <v>0</v>
      </c>
      <c r="E13" s="976">
        <v>0</v>
      </c>
      <c r="F13" s="976">
        <v>0</v>
      </c>
      <c r="G13" s="980" t="s">
        <v>1573</v>
      </c>
    </row>
    <row r="14" spans="1:11" ht="66.75" customHeight="1" x14ac:dyDescent="0.25">
      <c r="A14" s="976" t="s">
        <v>951</v>
      </c>
      <c r="B14" s="977" t="s">
        <v>1574</v>
      </c>
      <c r="C14" s="976" t="s">
        <v>1572</v>
      </c>
      <c r="D14" s="976">
        <v>0</v>
      </c>
      <c r="E14" s="976">
        <v>0</v>
      </c>
      <c r="F14" s="976">
        <v>0</v>
      </c>
      <c r="G14" s="980" t="s">
        <v>1573</v>
      </c>
    </row>
    <row r="15" spans="1:11" ht="93" customHeight="1" x14ac:dyDescent="0.25">
      <c r="A15" s="976" t="s">
        <v>1163</v>
      </c>
      <c r="B15" s="977" t="s">
        <v>1575</v>
      </c>
      <c r="C15" s="976" t="s">
        <v>1572</v>
      </c>
      <c r="D15" s="976">
        <v>0</v>
      </c>
      <c r="E15" s="976">
        <v>0</v>
      </c>
      <c r="F15" s="976">
        <v>0</v>
      </c>
      <c r="G15" s="980" t="s">
        <v>1573</v>
      </c>
    </row>
    <row r="16" spans="1:11" ht="79.5" customHeight="1" x14ac:dyDescent="0.25">
      <c r="A16" s="976" t="s">
        <v>1166</v>
      </c>
      <c r="B16" s="977" t="s">
        <v>1576</v>
      </c>
      <c r="C16" s="976" t="s">
        <v>1572</v>
      </c>
      <c r="D16" s="976">
        <v>0</v>
      </c>
      <c r="E16" s="976">
        <v>0</v>
      </c>
      <c r="F16" s="976">
        <v>0</v>
      </c>
      <c r="G16" s="980" t="s">
        <v>1573</v>
      </c>
    </row>
    <row r="17" spans="1:11" ht="95.25" customHeight="1" x14ac:dyDescent="0.25">
      <c r="A17" s="976" t="s">
        <v>1577</v>
      </c>
      <c r="B17" s="977" t="s">
        <v>1578</v>
      </c>
      <c r="C17" s="976" t="s">
        <v>1063</v>
      </c>
      <c r="D17" s="976">
        <v>5</v>
      </c>
      <c r="E17" s="976">
        <v>24</v>
      </c>
      <c r="F17" s="976">
        <v>3</v>
      </c>
      <c r="G17" s="980" t="s">
        <v>1579</v>
      </c>
    </row>
    <row r="18" spans="1:11" ht="130.5" customHeight="1" x14ac:dyDescent="0.25">
      <c r="A18" s="976" t="s">
        <v>1580</v>
      </c>
      <c r="B18" s="977" t="s">
        <v>1581</v>
      </c>
      <c r="C18" s="976" t="s">
        <v>1063</v>
      </c>
      <c r="D18" s="976">
        <v>20</v>
      </c>
      <c r="E18" s="976">
        <v>25</v>
      </c>
      <c r="F18" s="976">
        <v>0</v>
      </c>
      <c r="G18" s="978" t="s">
        <v>1582</v>
      </c>
    </row>
    <row r="19" spans="1:11" ht="147.75" customHeight="1" x14ac:dyDescent="0.25">
      <c r="A19" s="976" t="s">
        <v>1583</v>
      </c>
      <c r="B19" s="977" t="s">
        <v>1584</v>
      </c>
      <c r="C19" s="976" t="s">
        <v>1063</v>
      </c>
      <c r="D19" s="976">
        <v>97</v>
      </c>
      <c r="E19" s="976">
        <v>98</v>
      </c>
      <c r="F19" s="976">
        <v>99</v>
      </c>
      <c r="G19" s="978" t="s">
        <v>1585</v>
      </c>
    </row>
    <row r="20" spans="1:11" ht="63.75" customHeight="1" x14ac:dyDescent="0.25">
      <c r="A20" s="976" t="s">
        <v>1586</v>
      </c>
      <c r="B20" s="977" t="s">
        <v>1587</v>
      </c>
      <c r="C20" s="976" t="s">
        <v>1063</v>
      </c>
      <c r="D20" s="976">
        <v>100</v>
      </c>
      <c r="E20" s="976">
        <v>102</v>
      </c>
      <c r="F20" s="976">
        <v>98.85</v>
      </c>
      <c r="G20" s="978" t="s">
        <v>1588</v>
      </c>
    </row>
    <row r="21" spans="1:11" ht="61.5" customHeight="1" x14ac:dyDescent="0.25">
      <c r="A21" s="976" t="s">
        <v>1589</v>
      </c>
      <c r="B21" s="977" t="s">
        <v>1590</v>
      </c>
      <c r="C21" s="976" t="s">
        <v>1063</v>
      </c>
      <c r="D21" s="976">
        <v>70</v>
      </c>
      <c r="E21" s="976">
        <v>83</v>
      </c>
      <c r="F21" s="976">
        <v>83</v>
      </c>
      <c r="G21" s="981" t="s">
        <v>1591</v>
      </c>
    </row>
    <row r="22" spans="1:11" ht="57.75" customHeight="1" x14ac:dyDescent="0.25">
      <c r="A22" s="976" t="s">
        <v>1592</v>
      </c>
      <c r="B22" s="977" t="s">
        <v>1593</v>
      </c>
      <c r="C22" s="976" t="s">
        <v>1063</v>
      </c>
      <c r="D22" s="976">
        <v>100</v>
      </c>
      <c r="E22" s="976">
        <v>100</v>
      </c>
      <c r="F22" s="976">
        <v>100</v>
      </c>
      <c r="G22" s="981" t="s">
        <v>1594</v>
      </c>
    </row>
    <row r="23" spans="1:11" ht="57.75" customHeight="1" x14ac:dyDescent="0.25">
      <c r="A23" s="976" t="s">
        <v>1595</v>
      </c>
      <c r="B23" s="977" t="s">
        <v>1596</v>
      </c>
      <c r="C23" s="976" t="s">
        <v>1085</v>
      </c>
      <c r="D23" s="976" t="s">
        <v>675</v>
      </c>
      <c r="E23" s="976" t="s">
        <v>675</v>
      </c>
      <c r="F23" s="976" t="s">
        <v>675</v>
      </c>
      <c r="G23" s="981" t="s">
        <v>1597</v>
      </c>
    </row>
    <row r="24" spans="1:11" ht="73.5" customHeight="1" x14ac:dyDescent="0.25">
      <c r="A24" s="976" t="s">
        <v>1598</v>
      </c>
      <c r="B24" s="977" t="s">
        <v>1599</v>
      </c>
      <c r="C24" s="976" t="s">
        <v>1063</v>
      </c>
      <c r="D24" s="976" t="s">
        <v>675</v>
      </c>
      <c r="E24" s="976">
        <v>100</v>
      </c>
      <c r="F24" s="976">
        <v>100</v>
      </c>
      <c r="G24" s="981" t="s">
        <v>1600</v>
      </c>
    </row>
    <row r="25" spans="1:11" ht="27.75" customHeight="1" x14ac:dyDescent="0.25">
      <c r="A25" s="2074" t="s">
        <v>1601</v>
      </c>
      <c r="B25" s="2074"/>
      <c r="C25" s="2074"/>
      <c r="D25" s="2074"/>
      <c r="E25" s="2074"/>
      <c r="F25" s="2074"/>
      <c r="G25" s="2074"/>
    </row>
    <row r="26" spans="1:11" ht="96.75" customHeight="1" x14ac:dyDescent="0.25">
      <c r="A26" s="976" t="s">
        <v>261</v>
      </c>
      <c r="B26" s="979" t="s">
        <v>1602</v>
      </c>
      <c r="C26" s="976" t="s">
        <v>1063</v>
      </c>
      <c r="D26" s="976">
        <v>70</v>
      </c>
      <c r="E26" s="976">
        <v>75</v>
      </c>
      <c r="F26" s="976">
        <v>30</v>
      </c>
      <c r="G26" s="978" t="s">
        <v>1603</v>
      </c>
      <c r="I26" s="971"/>
      <c r="J26" s="971"/>
      <c r="K26" s="971"/>
    </row>
    <row r="27" spans="1:11" ht="84.75" customHeight="1" x14ac:dyDescent="0.25">
      <c r="A27" s="976" t="s">
        <v>310</v>
      </c>
      <c r="B27" s="979" t="s">
        <v>1604</v>
      </c>
      <c r="C27" s="976" t="s">
        <v>1063</v>
      </c>
      <c r="D27" s="976">
        <v>64</v>
      </c>
      <c r="E27" s="976">
        <v>66</v>
      </c>
      <c r="F27" s="976">
        <v>42.8</v>
      </c>
      <c r="G27" s="981" t="s">
        <v>1605</v>
      </c>
      <c r="J27" s="971"/>
      <c r="K27" s="971"/>
    </row>
    <row r="28" spans="1:11" ht="99" customHeight="1" x14ac:dyDescent="0.25">
      <c r="A28" s="976" t="s">
        <v>328</v>
      </c>
      <c r="B28" s="979" t="s">
        <v>1606</v>
      </c>
      <c r="C28" s="982" t="s">
        <v>1063</v>
      </c>
      <c r="D28" s="982">
        <v>85</v>
      </c>
      <c r="E28" s="982">
        <v>82.5</v>
      </c>
      <c r="F28" s="982">
        <v>82.5</v>
      </c>
      <c r="G28" s="983" t="s">
        <v>1607</v>
      </c>
      <c r="J28" s="971"/>
      <c r="K28" s="971"/>
    </row>
    <row r="29" spans="1:11" ht="75" customHeight="1" x14ac:dyDescent="0.25">
      <c r="A29" s="976" t="s">
        <v>528</v>
      </c>
      <c r="B29" s="979" t="s">
        <v>1608</v>
      </c>
      <c r="C29" s="982" t="s">
        <v>1063</v>
      </c>
      <c r="D29" s="982">
        <v>0</v>
      </c>
      <c r="E29" s="982">
        <v>100</v>
      </c>
      <c r="F29" s="982">
        <v>30</v>
      </c>
      <c r="G29" s="983" t="s">
        <v>1609</v>
      </c>
      <c r="J29" s="971"/>
      <c r="K29" s="971"/>
    </row>
    <row r="30" spans="1:11" ht="21.75" customHeight="1" x14ac:dyDescent="0.25">
      <c r="A30" s="2073" t="s">
        <v>1610</v>
      </c>
      <c r="B30" s="2073"/>
      <c r="C30" s="2073"/>
      <c r="D30" s="2073"/>
      <c r="E30" s="2073"/>
      <c r="F30" s="2073"/>
      <c r="G30" s="2073"/>
    </row>
    <row r="31" spans="1:11" ht="98.25" customHeight="1" x14ac:dyDescent="0.25">
      <c r="A31" s="976" t="s">
        <v>218</v>
      </c>
      <c r="B31" s="979" t="s">
        <v>1611</v>
      </c>
      <c r="C31" s="976" t="s">
        <v>1063</v>
      </c>
      <c r="D31" s="976">
        <v>95</v>
      </c>
      <c r="E31" s="982">
        <v>97</v>
      </c>
      <c r="F31" s="982">
        <v>100</v>
      </c>
      <c r="G31" s="981" t="s">
        <v>1612</v>
      </c>
      <c r="I31" s="971"/>
      <c r="J31" s="971"/>
      <c r="K31" s="971"/>
    </row>
    <row r="32" spans="1:11" ht="21" customHeight="1" x14ac:dyDescent="0.25">
      <c r="A32" s="2073" t="s">
        <v>1613</v>
      </c>
      <c r="B32" s="2073"/>
      <c r="C32" s="2073"/>
      <c r="D32" s="2073"/>
      <c r="E32" s="2073"/>
      <c r="F32" s="2073"/>
      <c r="G32" s="2073"/>
    </row>
    <row r="33" spans="1:11" ht="152.25" customHeight="1" x14ac:dyDescent="0.25">
      <c r="A33" s="976" t="s">
        <v>223</v>
      </c>
      <c r="B33" s="979" t="s">
        <v>1614</v>
      </c>
      <c r="C33" s="976" t="s">
        <v>1063</v>
      </c>
      <c r="D33" s="976">
        <v>57</v>
      </c>
      <c r="E33" s="982">
        <v>59</v>
      </c>
      <c r="F33" s="982">
        <v>66.5</v>
      </c>
      <c r="G33" s="981" t="s">
        <v>1615</v>
      </c>
      <c r="J33" s="971"/>
      <c r="K33" s="971"/>
    </row>
    <row r="34" spans="1:11" ht="21" customHeight="1" x14ac:dyDescent="0.25">
      <c r="A34" s="2074" t="s">
        <v>1616</v>
      </c>
      <c r="B34" s="2074"/>
      <c r="C34" s="2074"/>
      <c r="D34" s="2074"/>
      <c r="E34" s="2074"/>
      <c r="F34" s="2074"/>
      <c r="G34" s="2074"/>
    </row>
    <row r="35" spans="1:11" ht="82.5" customHeight="1" x14ac:dyDescent="0.25">
      <c r="A35" s="976" t="s">
        <v>228</v>
      </c>
      <c r="B35" s="979" t="s">
        <v>1617</v>
      </c>
      <c r="C35" s="976" t="s">
        <v>1063</v>
      </c>
      <c r="D35" s="976">
        <v>35</v>
      </c>
      <c r="E35" s="976">
        <v>40</v>
      </c>
      <c r="F35" s="976">
        <v>0</v>
      </c>
      <c r="G35" s="981" t="s">
        <v>1618</v>
      </c>
    </row>
    <row r="36" spans="1:11" ht="72.75" customHeight="1" x14ac:dyDescent="0.25">
      <c r="A36" s="976" t="s">
        <v>231</v>
      </c>
      <c r="B36" s="979" t="s">
        <v>1619</v>
      </c>
      <c r="C36" s="976" t="s">
        <v>1063</v>
      </c>
      <c r="D36" s="976">
        <v>30</v>
      </c>
      <c r="E36" s="976">
        <v>10</v>
      </c>
      <c r="F36" s="976">
        <v>0</v>
      </c>
      <c r="G36" s="981" t="s">
        <v>1620</v>
      </c>
    </row>
  </sheetData>
  <mergeCells count="8">
    <mergeCell ref="A32:G32"/>
    <mergeCell ref="A34:G34"/>
    <mergeCell ref="A2:G2"/>
    <mergeCell ref="A3:G3"/>
    <mergeCell ref="A4:G4"/>
    <mergeCell ref="A8:G8"/>
    <mergeCell ref="A25:G25"/>
    <mergeCell ref="A30:G30"/>
  </mergeCells>
  <pageMargins left="0.78740157480314965" right="0.39370078740157483" top="0.78740157480314965" bottom="0.78740157480314965" header="0.31496062992125984" footer="0.39370078740157483"/>
  <pageSetup paperSize="9" scale="62" firstPageNumber="148" orientation="landscape" useFirstPageNumber="1" r:id="rId1"/>
  <headerFooter>
    <oddFooter>&amp;R&amp;"Arial,обычный"&amp;14&amp;P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C000"/>
  </sheetPr>
  <dimension ref="A1:M78"/>
  <sheetViews>
    <sheetView zoomScale="60" zoomScaleNormal="60" zoomScaleSheetLayoutView="62" zoomScalePageLayoutView="70" workbookViewId="0">
      <pane ySplit="7" topLeftCell="A39" activePane="bottomLeft" state="frozen"/>
      <selection activeCell="A6" sqref="A6"/>
      <selection pane="bottomLeft" activeCell="A51" sqref="A51:J51"/>
    </sheetView>
  </sheetViews>
  <sheetFormatPr defaultColWidth="8.7109375" defaultRowHeight="18" x14ac:dyDescent="0.25"/>
  <cols>
    <col min="1" max="1" width="8.7109375" style="266" customWidth="1"/>
    <col min="2" max="2" width="45.7109375" style="609" customWidth="1"/>
    <col min="3" max="3" width="15.7109375" style="609" customWidth="1"/>
    <col min="4" max="5" width="17.7109375" style="266" customWidth="1"/>
    <col min="6" max="6" width="12.7109375" style="266" customWidth="1"/>
    <col min="7" max="7" width="35.7109375" style="610" customWidth="1"/>
    <col min="8" max="8" width="17.7109375" style="266" customWidth="1"/>
    <col min="9" max="9" width="12.7109375" style="266" customWidth="1"/>
    <col min="10" max="10" width="30.7109375" style="610" customWidth="1"/>
    <col min="11" max="11" width="8.7109375" style="611"/>
    <col min="12" max="12" width="11.42578125" style="611" bestFit="1" customWidth="1"/>
    <col min="13" max="256" width="8.7109375" style="611"/>
    <col min="257" max="257" width="8.7109375" style="611" customWidth="1"/>
    <col min="258" max="258" width="45.7109375" style="611" customWidth="1"/>
    <col min="259" max="259" width="15.7109375" style="611" customWidth="1"/>
    <col min="260" max="261" width="17.7109375" style="611" customWidth="1"/>
    <col min="262" max="262" width="15.28515625" style="611" customWidth="1"/>
    <col min="263" max="263" width="35.7109375" style="611" customWidth="1"/>
    <col min="264" max="264" width="17.7109375" style="611" customWidth="1"/>
    <col min="265" max="265" width="15.28515625" style="611" customWidth="1"/>
    <col min="266" max="266" width="30.7109375" style="611" customWidth="1"/>
    <col min="267" max="512" width="8.7109375" style="611"/>
    <col min="513" max="513" width="8.7109375" style="611" customWidth="1"/>
    <col min="514" max="514" width="45.7109375" style="611" customWidth="1"/>
    <col min="515" max="515" width="15.7109375" style="611" customWidth="1"/>
    <col min="516" max="517" width="17.7109375" style="611" customWidth="1"/>
    <col min="518" max="518" width="15.28515625" style="611" customWidth="1"/>
    <col min="519" max="519" width="35.7109375" style="611" customWidth="1"/>
    <col min="520" max="520" width="17.7109375" style="611" customWidth="1"/>
    <col min="521" max="521" width="15.28515625" style="611" customWidth="1"/>
    <col min="522" max="522" width="30.7109375" style="611" customWidth="1"/>
    <col min="523" max="768" width="8.7109375" style="611"/>
    <col min="769" max="769" width="8.7109375" style="611" customWidth="1"/>
    <col min="770" max="770" width="45.7109375" style="611" customWidth="1"/>
    <col min="771" max="771" width="15.7109375" style="611" customWidth="1"/>
    <col min="772" max="773" width="17.7109375" style="611" customWidth="1"/>
    <col min="774" max="774" width="15.28515625" style="611" customWidth="1"/>
    <col min="775" max="775" width="35.7109375" style="611" customWidth="1"/>
    <col min="776" max="776" width="17.7109375" style="611" customWidth="1"/>
    <col min="777" max="777" width="15.28515625" style="611" customWidth="1"/>
    <col min="778" max="778" width="30.7109375" style="611" customWidth="1"/>
    <col min="779" max="1024" width="8.7109375" style="611"/>
    <col min="1025" max="1025" width="8.7109375" style="611" customWidth="1"/>
    <col min="1026" max="1026" width="45.7109375" style="611" customWidth="1"/>
    <col min="1027" max="1027" width="15.7109375" style="611" customWidth="1"/>
    <col min="1028" max="1029" width="17.7109375" style="611" customWidth="1"/>
    <col min="1030" max="1030" width="15.28515625" style="611" customWidth="1"/>
    <col min="1031" max="1031" width="35.7109375" style="611" customWidth="1"/>
    <col min="1032" max="1032" width="17.7109375" style="611" customWidth="1"/>
    <col min="1033" max="1033" width="15.28515625" style="611" customWidth="1"/>
    <col min="1034" max="1034" width="30.7109375" style="611" customWidth="1"/>
    <col min="1035" max="1280" width="8.7109375" style="611"/>
    <col min="1281" max="1281" width="8.7109375" style="611" customWidth="1"/>
    <col min="1282" max="1282" width="45.7109375" style="611" customWidth="1"/>
    <col min="1283" max="1283" width="15.7109375" style="611" customWidth="1"/>
    <col min="1284" max="1285" width="17.7109375" style="611" customWidth="1"/>
    <col min="1286" max="1286" width="15.28515625" style="611" customWidth="1"/>
    <col min="1287" max="1287" width="35.7109375" style="611" customWidth="1"/>
    <col min="1288" max="1288" width="17.7109375" style="611" customWidth="1"/>
    <col min="1289" max="1289" width="15.28515625" style="611" customWidth="1"/>
    <col min="1290" max="1290" width="30.7109375" style="611" customWidth="1"/>
    <col min="1291" max="1536" width="8.7109375" style="611"/>
    <col min="1537" max="1537" width="8.7109375" style="611" customWidth="1"/>
    <col min="1538" max="1538" width="45.7109375" style="611" customWidth="1"/>
    <col min="1539" max="1539" width="15.7109375" style="611" customWidth="1"/>
    <col min="1540" max="1541" width="17.7109375" style="611" customWidth="1"/>
    <col min="1542" max="1542" width="15.28515625" style="611" customWidth="1"/>
    <col min="1543" max="1543" width="35.7109375" style="611" customWidth="1"/>
    <col min="1544" max="1544" width="17.7109375" style="611" customWidth="1"/>
    <col min="1545" max="1545" width="15.28515625" style="611" customWidth="1"/>
    <col min="1546" max="1546" width="30.7109375" style="611" customWidth="1"/>
    <col min="1547" max="1792" width="8.7109375" style="611"/>
    <col min="1793" max="1793" width="8.7109375" style="611" customWidth="1"/>
    <col min="1794" max="1794" width="45.7109375" style="611" customWidth="1"/>
    <col min="1795" max="1795" width="15.7109375" style="611" customWidth="1"/>
    <col min="1796" max="1797" width="17.7109375" style="611" customWidth="1"/>
    <col min="1798" max="1798" width="15.28515625" style="611" customWidth="1"/>
    <col min="1799" max="1799" width="35.7109375" style="611" customWidth="1"/>
    <col min="1800" max="1800" width="17.7109375" style="611" customWidth="1"/>
    <col min="1801" max="1801" width="15.28515625" style="611" customWidth="1"/>
    <col min="1802" max="1802" width="30.7109375" style="611" customWidth="1"/>
    <col min="1803" max="2048" width="8.7109375" style="611"/>
    <col min="2049" max="2049" width="8.7109375" style="611" customWidth="1"/>
    <col min="2050" max="2050" width="45.7109375" style="611" customWidth="1"/>
    <col min="2051" max="2051" width="15.7109375" style="611" customWidth="1"/>
    <col min="2052" max="2053" width="17.7109375" style="611" customWidth="1"/>
    <col min="2054" max="2054" width="15.28515625" style="611" customWidth="1"/>
    <col min="2055" max="2055" width="35.7109375" style="611" customWidth="1"/>
    <col min="2056" max="2056" width="17.7109375" style="611" customWidth="1"/>
    <col min="2057" max="2057" width="15.28515625" style="611" customWidth="1"/>
    <col min="2058" max="2058" width="30.7109375" style="611" customWidth="1"/>
    <col min="2059" max="2304" width="8.7109375" style="611"/>
    <col min="2305" max="2305" width="8.7109375" style="611" customWidth="1"/>
    <col min="2306" max="2306" width="45.7109375" style="611" customWidth="1"/>
    <col min="2307" max="2307" width="15.7109375" style="611" customWidth="1"/>
    <col min="2308" max="2309" width="17.7109375" style="611" customWidth="1"/>
    <col min="2310" max="2310" width="15.28515625" style="611" customWidth="1"/>
    <col min="2311" max="2311" width="35.7109375" style="611" customWidth="1"/>
    <col min="2312" max="2312" width="17.7109375" style="611" customWidth="1"/>
    <col min="2313" max="2313" width="15.28515625" style="611" customWidth="1"/>
    <col min="2314" max="2314" width="30.7109375" style="611" customWidth="1"/>
    <col min="2315" max="2560" width="8.7109375" style="611"/>
    <col min="2561" max="2561" width="8.7109375" style="611" customWidth="1"/>
    <col min="2562" max="2562" width="45.7109375" style="611" customWidth="1"/>
    <col min="2563" max="2563" width="15.7109375" style="611" customWidth="1"/>
    <col min="2564" max="2565" width="17.7109375" style="611" customWidth="1"/>
    <col min="2566" max="2566" width="15.28515625" style="611" customWidth="1"/>
    <col min="2567" max="2567" width="35.7109375" style="611" customWidth="1"/>
    <col min="2568" max="2568" width="17.7109375" style="611" customWidth="1"/>
    <col min="2569" max="2569" width="15.28515625" style="611" customWidth="1"/>
    <col min="2570" max="2570" width="30.7109375" style="611" customWidth="1"/>
    <col min="2571" max="2816" width="8.7109375" style="611"/>
    <col min="2817" max="2817" width="8.7109375" style="611" customWidth="1"/>
    <col min="2818" max="2818" width="45.7109375" style="611" customWidth="1"/>
    <col min="2819" max="2819" width="15.7109375" style="611" customWidth="1"/>
    <col min="2820" max="2821" width="17.7109375" style="611" customWidth="1"/>
    <col min="2822" max="2822" width="15.28515625" style="611" customWidth="1"/>
    <col min="2823" max="2823" width="35.7109375" style="611" customWidth="1"/>
    <col min="2824" max="2824" width="17.7109375" style="611" customWidth="1"/>
    <col min="2825" max="2825" width="15.28515625" style="611" customWidth="1"/>
    <col min="2826" max="2826" width="30.7109375" style="611" customWidth="1"/>
    <col min="2827" max="3072" width="8.7109375" style="611"/>
    <col min="3073" max="3073" width="8.7109375" style="611" customWidth="1"/>
    <col min="3074" max="3074" width="45.7109375" style="611" customWidth="1"/>
    <col min="3075" max="3075" width="15.7109375" style="611" customWidth="1"/>
    <col min="3076" max="3077" width="17.7109375" style="611" customWidth="1"/>
    <col min="3078" max="3078" width="15.28515625" style="611" customWidth="1"/>
    <col min="3079" max="3079" width="35.7109375" style="611" customWidth="1"/>
    <col min="3080" max="3080" width="17.7109375" style="611" customWidth="1"/>
    <col min="3081" max="3081" width="15.28515625" style="611" customWidth="1"/>
    <col min="3082" max="3082" width="30.7109375" style="611" customWidth="1"/>
    <col min="3083" max="3328" width="8.7109375" style="611"/>
    <col min="3329" max="3329" width="8.7109375" style="611" customWidth="1"/>
    <col min="3330" max="3330" width="45.7109375" style="611" customWidth="1"/>
    <col min="3331" max="3331" width="15.7109375" style="611" customWidth="1"/>
    <col min="3332" max="3333" width="17.7109375" style="611" customWidth="1"/>
    <col min="3334" max="3334" width="15.28515625" style="611" customWidth="1"/>
    <col min="3335" max="3335" width="35.7109375" style="611" customWidth="1"/>
    <col min="3336" max="3336" width="17.7109375" style="611" customWidth="1"/>
    <col min="3337" max="3337" width="15.28515625" style="611" customWidth="1"/>
    <col min="3338" max="3338" width="30.7109375" style="611" customWidth="1"/>
    <col min="3339" max="3584" width="8.7109375" style="611"/>
    <col min="3585" max="3585" width="8.7109375" style="611" customWidth="1"/>
    <col min="3586" max="3586" width="45.7109375" style="611" customWidth="1"/>
    <col min="3587" max="3587" width="15.7109375" style="611" customWidth="1"/>
    <col min="3588" max="3589" width="17.7109375" style="611" customWidth="1"/>
    <col min="3590" max="3590" width="15.28515625" style="611" customWidth="1"/>
    <col min="3591" max="3591" width="35.7109375" style="611" customWidth="1"/>
    <col min="3592" max="3592" width="17.7109375" style="611" customWidth="1"/>
    <col min="3593" max="3593" width="15.28515625" style="611" customWidth="1"/>
    <col min="3594" max="3594" width="30.7109375" style="611" customWidth="1"/>
    <col min="3595" max="3840" width="8.7109375" style="611"/>
    <col min="3841" max="3841" width="8.7109375" style="611" customWidth="1"/>
    <col min="3842" max="3842" width="45.7109375" style="611" customWidth="1"/>
    <col min="3843" max="3843" width="15.7109375" style="611" customWidth="1"/>
    <col min="3844" max="3845" width="17.7109375" style="611" customWidth="1"/>
    <col min="3846" max="3846" width="15.28515625" style="611" customWidth="1"/>
    <col min="3847" max="3847" width="35.7109375" style="611" customWidth="1"/>
    <col min="3848" max="3848" width="17.7109375" style="611" customWidth="1"/>
    <col min="3849" max="3849" width="15.28515625" style="611" customWidth="1"/>
    <col min="3850" max="3850" width="30.7109375" style="611" customWidth="1"/>
    <col min="3851" max="4096" width="8.7109375" style="611"/>
    <col min="4097" max="4097" width="8.7109375" style="611" customWidth="1"/>
    <col min="4098" max="4098" width="45.7109375" style="611" customWidth="1"/>
    <col min="4099" max="4099" width="15.7109375" style="611" customWidth="1"/>
    <col min="4100" max="4101" width="17.7109375" style="611" customWidth="1"/>
    <col min="4102" max="4102" width="15.28515625" style="611" customWidth="1"/>
    <col min="4103" max="4103" width="35.7109375" style="611" customWidth="1"/>
    <col min="4104" max="4104" width="17.7109375" style="611" customWidth="1"/>
    <col min="4105" max="4105" width="15.28515625" style="611" customWidth="1"/>
    <col min="4106" max="4106" width="30.7109375" style="611" customWidth="1"/>
    <col min="4107" max="4352" width="8.7109375" style="611"/>
    <col min="4353" max="4353" width="8.7109375" style="611" customWidth="1"/>
    <col min="4354" max="4354" width="45.7109375" style="611" customWidth="1"/>
    <col min="4355" max="4355" width="15.7109375" style="611" customWidth="1"/>
    <col min="4356" max="4357" width="17.7109375" style="611" customWidth="1"/>
    <col min="4358" max="4358" width="15.28515625" style="611" customWidth="1"/>
    <col min="4359" max="4359" width="35.7109375" style="611" customWidth="1"/>
    <col min="4360" max="4360" width="17.7109375" style="611" customWidth="1"/>
    <col min="4361" max="4361" width="15.28515625" style="611" customWidth="1"/>
    <col min="4362" max="4362" width="30.7109375" style="611" customWidth="1"/>
    <col min="4363" max="4608" width="8.7109375" style="611"/>
    <col min="4609" max="4609" width="8.7109375" style="611" customWidth="1"/>
    <col min="4610" max="4610" width="45.7109375" style="611" customWidth="1"/>
    <col min="4611" max="4611" width="15.7109375" style="611" customWidth="1"/>
    <col min="4612" max="4613" width="17.7109375" style="611" customWidth="1"/>
    <col min="4614" max="4614" width="15.28515625" style="611" customWidth="1"/>
    <col min="4615" max="4615" width="35.7109375" style="611" customWidth="1"/>
    <col min="4616" max="4616" width="17.7109375" style="611" customWidth="1"/>
    <col min="4617" max="4617" width="15.28515625" style="611" customWidth="1"/>
    <col min="4618" max="4618" width="30.7109375" style="611" customWidth="1"/>
    <col min="4619" max="4864" width="8.7109375" style="611"/>
    <col min="4865" max="4865" width="8.7109375" style="611" customWidth="1"/>
    <col min="4866" max="4866" width="45.7109375" style="611" customWidth="1"/>
    <col min="4867" max="4867" width="15.7109375" style="611" customWidth="1"/>
    <col min="4868" max="4869" width="17.7109375" style="611" customWidth="1"/>
    <col min="4870" max="4870" width="15.28515625" style="611" customWidth="1"/>
    <col min="4871" max="4871" width="35.7109375" style="611" customWidth="1"/>
    <col min="4872" max="4872" width="17.7109375" style="611" customWidth="1"/>
    <col min="4873" max="4873" width="15.28515625" style="611" customWidth="1"/>
    <col min="4874" max="4874" width="30.7109375" style="611" customWidth="1"/>
    <col min="4875" max="5120" width="8.7109375" style="611"/>
    <col min="5121" max="5121" width="8.7109375" style="611" customWidth="1"/>
    <col min="5122" max="5122" width="45.7109375" style="611" customWidth="1"/>
    <col min="5123" max="5123" width="15.7109375" style="611" customWidth="1"/>
    <col min="5124" max="5125" width="17.7109375" style="611" customWidth="1"/>
    <col min="5126" max="5126" width="15.28515625" style="611" customWidth="1"/>
    <col min="5127" max="5127" width="35.7109375" style="611" customWidth="1"/>
    <col min="5128" max="5128" width="17.7109375" style="611" customWidth="1"/>
    <col min="5129" max="5129" width="15.28515625" style="611" customWidth="1"/>
    <col min="5130" max="5130" width="30.7109375" style="611" customWidth="1"/>
    <col min="5131" max="5376" width="8.7109375" style="611"/>
    <col min="5377" max="5377" width="8.7109375" style="611" customWidth="1"/>
    <col min="5378" max="5378" width="45.7109375" style="611" customWidth="1"/>
    <col min="5379" max="5379" width="15.7109375" style="611" customWidth="1"/>
    <col min="5380" max="5381" width="17.7109375" style="611" customWidth="1"/>
    <col min="5382" max="5382" width="15.28515625" style="611" customWidth="1"/>
    <col min="5383" max="5383" width="35.7109375" style="611" customWidth="1"/>
    <col min="5384" max="5384" width="17.7109375" style="611" customWidth="1"/>
    <col min="5385" max="5385" width="15.28515625" style="611" customWidth="1"/>
    <col min="5386" max="5386" width="30.7109375" style="611" customWidth="1"/>
    <col min="5387" max="5632" width="8.7109375" style="611"/>
    <col min="5633" max="5633" width="8.7109375" style="611" customWidth="1"/>
    <col min="5634" max="5634" width="45.7109375" style="611" customWidth="1"/>
    <col min="5635" max="5635" width="15.7109375" style="611" customWidth="1"/>
    <col min="5636" max="5637" width="17.7109375" style="611" customWidth="1"/>
    <col min="5638" max="5638" width="15.28515625" style="611" customWidth="1"/>
    <col min="5639" max="5639" width="35.7109375" style="611" customWidth="1"/>
    <col min="5640" max="5640" width="17.7109375" style="611" customWidth="1"/>
    <col min="5641" max="5641" width="15.28515625" style="611" customWidth="1"/>
    <col min="5642" max="5642" width="30.7109375" style="611" customWidth="1"/>
    <col min="5643" max="5888" width="8.7109375" style="611"/>
    <col min="5889" max="5889" width="8.7109375" style="611" customWidth="1"/>
    <col min="5890" max="5890" width="45.7109375" style="611" customWidth="1"/>
    <col min="5891" max="5891" width="15.7109375" style="611" customWidth="1"/>
    <col min="5892" max="5893" width="17.7109375" style="611" customWidth="1"/>
    <col min="5894" max="5894" width="15.28515625" style="611" customWidth="1"/>
    <col min="5895" max="5895" width="35.7109375" style="611" customWidth="1"/>
    <col min="5896" max="5896" width="17.7109375" style="611" customWidth="1"/>
    <col min="5897" max="5897" width="15.28515625" style="611" customWidth="1"/>
    <col min="5898" max="5898" width="30.7109375" style="611" customWidth="1"/>
    <col min="5899" max="6144" width="8.7109375" style="611"/>
    <col min="6145" max="6145" width="8.7109375" style="611" customWidth="1"/>
    <col min="6146" max="6146" width="45.7109375" style="611" customWidth="1"/>
    <col min="6147" max="6147" width="15.7109375" style="611" customWidth="1"/>
    <col min="6148" max="6149" width="17.7109375" style="611" customWidth="1"/>
    <col min="6150" max="6150" width="15.28515625" style="611" customWidth="1"/>
    <col min="6151" max="6151" width="35.7109375" style="611" customWidth="1"/>
    <col min="6152" max="6152" width="17.7109375" style="611" customWidth="1"/>
    <col min="6153" max="6153" width="15.28515625" style="611" customWidth="1"/>
    <col min="6154" max="6154" width="30.7109375" style="611" customWidth="1"/>
    <col min="6155" max="6400" width="8.7109375" style="611"/>
    <col min="6401" max="6401" width="8.7109375" style="611" customWidth="1"/>
    <col min="6402" max="6402" width="45.7109375" style="611" customWidth="1"/>
    <col min="6403" max="6403" width="15.7109375" style="611" customWidth="1"/>
    <col min="6404" max="6405" width="17.7109375" style="611" customWidth="1"/>
    <col min="6406" max="6406" width="15.28515625" style="611" customWidth="1"/>
    <col min="6407" max="6407" width="35.7109375" style="611" customWidth="1"/>
    <col min="6408" max="6408" width="17.7109375" style="611" customWidth="1"/>
    <col min="6409" max="6409" width="15.28515625" style="611" customWidth="1"/>
    <col min="6410" max="6410" width="30.7109375" style="611" customWidth="1"/>
    <col min="6411" max="6656" width="8.7109375" style="611"/>
    <col min="6657" max="6657" width="8.7109375" style="611" customWidth="1"/>
    <col min="6658" max="6658" width="45.7109375" style="611" customWidth="1"/>
    <col min="6659" max="6659" width="15.7109375" style="611" customWidth="1"/>
    <col min="6660" max="6661" width="17.7109375" style="611" customWidth="1"/>
    <col min="6662" max="6662" width="15.28515625" style="611" customWidth="1"/>
    <col min="6663" max="6663" width="35.7109375" style="611" customWidth="1"/>
    <col min="6664" max="6664" width="17.7109375" style="611" customWidth="1"/>
    <col min="6665" max="6665" width="15.28515625" style="611" customWidth="1"/>
    <col min="6666" max="6666" width="30.7109375" style="611" customWidth="1"/>
    <col min="6667" max="6912" width="8.7109375" style="611"/>
    <col min="6913" max="6913" width="8.7109375" style="611" customWidth="1"/>
    <col min="6914" max="6914" width="45.7109375" style="611" customWidth="1"/>
    <col min="6915" max="6915" width="15.7109375" style="611" customWidth="1"/>
    <col min="6916" max="6917" width="17.7109375" style="611" customWidth="1"/>
    <col min="6918" max="6918" width="15.28515625" style="611" customWidth="1"/>
    <col min="6919" max="6919" width="35.7109375" style="611" customWidth="1"/>
    <col min="6920" max="6920" width="17.7109375" style="611" customWidth="1"/>
    <col min="6921" max="6921" width="15.28515625" style="611" customWidth="1"/>
    <col min="6922" max="6922" width="30.7109375" style="611" customWidth="1"/>
    <col min="6923" max="7168" width="8.7109375" style="611"/>
    <col min="7169" max="7169" width="8.7109375" style="611" customWidth="1"/>
    <col min="7170" max="7170" width="45.7109375" style="611" customWidth="1"/>
    <col min="7171" max="7171" width="15.7109375" style="611" customWidth="1"/>
    <col min="7172" max="7173" width="17.7109375" style="611" customWidth="1"/>
    <col min="7174" max="7174" width="15.28515625" style="611" customWidth="1"/>
    <col min="7175" max="7175" width="35.7109375" style="611" customWidth="1"/>
    <col min="7176" max="7176" width="17.7109375" style="611" customWidth="1"/>
    <col min="7177" max="7177" width="15.28515625" style="611" customWidth="1"/>
    <col min="7178" max="7178" width="30.7109375" style="611" customWidth="1"/>
    <col min="7179" max="7424" width="8.7109375" style="611"/>
    <col min="7425" max="7425" width="8.7109375" style="611" customWidth="1"/>
    <col min="7426" max="7426" width="45.7109375" style="611" customWidth="1"/>
    <col min="7427" max="7427" width="15.7109375" style="611" customWidth="1"/>
    <col min="7428" max="7429" width="17.7109375" style="611" customWidth="1"/>
    <col min="7430" max="7430" width="15.28515625" style="611" customWidth="1"/>
    <col min="7431" max="7431" width="35.7109375" style="611" customWidth="1"/>
    <col min="7432" max="7432" width="17.7109375" style="611" customWidth="1"/>
    <col min="7433" max="7433" width="15.28515625" style="611" customWidth="1"/>
    <col min="7434" max="7434" width="30.7109375" style="611" customWidth="1"/>
    <col min="7435" max="7680" width="8.7109375" style="611"/>
    <col min="7681" max="7681" width="8.7109375" style="611" customWidth="1"/>
    <col min="7682" max="7682" width="45.7109375" style="611" customWidth="1"/>
    <col min="7683" max="7683" width="15.7109375" style="611" customWidth="1"/>
    <col min="7684" max="7685" width="17.7109375" style="611" customWidth="1"/>
    <col min="7686" max="7686" width="15.28515625" style="611" customWidth="1"/>
    <col min="7687" max="7687" width="35.7109375" style="611" customWidth="1"/>
    <col min="7688" max="7688" width="17.7109375" style="611" customWidth="1"/>
    <col min="7689" max="7689" width="15.28515625" style="611" customWidth="1"/>
    <col min="7690" max="7690" width="30.7109375" style="611" customWidth="1"/>
    <col min="7691" max="7936" width="8.7109375" style="611"/>
    <col min="7937" max="7937" width="8.7109375" style="611" customWidth="1"/>
    <col min="7938" max="7938" width="45.7109375" style="611" customWidth="1"/>
    <col min="7939" max="7939" width="15.7109375" style="611" customWidth="1"/>
    <col min="7940" max="7941" width="17.7109375" style="611" customWidth="1"/>
    <col min="7942" max="7942" width="15.28515625" style="611" customWidth="1"/>
    <col min="7943" max="7943" width="35.7109375" style="611" customWidth="1"/>
    <col min="7944" max="7944" width="17.7109375" style="611" customWidth="1"/>
    <col min="7945" max="7945" width="15.28515625" style="611" customWidth="1"/>
    <col min="7946" max="7946" width="30.7109375" style="611" customWidth="1"/>
    <col min="7947" max="8192" width="8.7109375" style="611"/>
    <col min="8193" max="8193" width="8.7109375" style="611" customWidth="1"/>
    <col min="8194" max="8194" width="45.7109375" style="611" customWidth="1"/>
    <col min="8195" max="8195" width="15.7109375" style="611" customWidth="1"/>
    <col min="8196" max="8197" width="17.7109375" style="611" customWidth="1"/>
    <col min="8198" max="8198" width="15.28515625" style="611" customWidth="1"/>
    <col min="8199" max="8199" width="35.7109375" style="611" customWidth="1"/>
    <col min="8200" max="8200" width="17.7109375" style="611" customWidth="1"/>
    <col min="8201" max="8201" width="15.28515625" style="611" customWidth="1"/>
    <col min="8202" max="8202" width="30.7109375" style="611" customWidth="1"/>
    <col min="8203" max="8448" width="8.7109375" style="611"/>
    <col min="8449" max="8449" width="8.7109375" style="611" customWidth="1"/>
    <col min="8450" max="8450" width="45.7109375" style="611" customWidth="1"/>
    <col min="8451" max="8451" width="15.7109375" style="611" customWidth="1"/>
    <col min="8452" max="8453" width="17.7109375" style="611" customWidth="1"/>
    <col min="8454" max="8454" width="15.28515625" style="611" customWidth="1"/>
    <col min="8455" max="8455" width="35.7109375" style="611" customWidth="1"/>
    <col min="8456" max="8456" width="17.7109375" style="611" customWidth="1"/>
    <col min="8457" max="8457" width="15.28515625" style="611" customWidth="1"/>
    <col min="8458" max="8458" width="30.7109375" style="611" customWidth="1"/>
    <col min="8459" max="8704" width="8.7109375" style="611"/>
    <col min="8705" max="8705" width="8.7109375" style="611" customWidth="1"/>
    <col min="8706" max="8706" width="45.7109375" style="611" customWidth="1"/>
    <col min="8707" max="8707" width="15.7109375" style="611" customWidth="1"/>
    <col min="8708" max="8709" width="17.7109375" style="611" customWidth="1"/>
    <col min="8710" max="8710" width="15.28515625" style="611" customWidth="1"/>
    <col min="8711" max="8711" width="35.7109375" style="611" customWidth="1"/>
    <col min="8712" max="8712" width="17.7109375" style="611" customWidth="1"/>
    <col min="8713" max="8713" width="15.28515625" style="611" customWidth="1"/>
    <col min="8714" max="8714" width="30.7109375" style="611" customWidth="1"/>
    <col min="8715" max="8960" width="8.7109375" style="611"/>
    <col min="8961" max="8961" width="8.7109375" style="611" customWidth="1"/>
    <col min="8962" max="8962" width="45.7109375" style="611" customWidth="1"/>
    <col min="8963" max="8963" width="15.7109375" style="611" customWidth="1"/>
    <col min="8964" max="8965" width="17.7109375" style="611" customWidth="1"/>
    <col min="8966" max="8966" width="15.28515625" style="611" customWidth="1"/>
    <col min="8967" max="8967" width="35.7109375" style="611" customWidth="1"/>
    <col min="8968" max="8968" width="17.7109375" style="611" customWidth="1"/>
    <col min="8969" max="8969" width="15.28515625" style="611" customWidth="1"/>
    <col min="8970" max="8970" width="30.7109375" style="611" customWidth="1"/>
    <col min="8971" max="9216" width="8.7109375" style="611"/>
    <col min="9217" max="9217" width="8.7109375" style="611" customWidth="1"/>
    <col min="9218" max="9218" width="45.7109375" style="611" customWidth="1"/>
    <col min="9219" max="9219" width="15.7109375" style="611" customWidth="1"/>
    <col min="9220" max="9221" width="17.7109375" style="611" customWidth="1"/>
    <col min="9222" max="9222" width="15.28515625" style="611" customWidth="1"/>
    <col min="9223" max="9223" width="35.7109375" style="611" customWidth="1"/>
    <col min="9224" max="9224" width="17.7109375" style="611" customWidth="1"/>
    <col min="9225" max="9225" width="15.28515625" style="611" customWidth="1"/>
    <col min="9226" max="9226" width="30.7109375" style="611" customWidth="1"/>
    <col min="9227" max="9472" width="8.7109375" style="611"/>
    <col min="9473" max="9473" width="8.7109375" style="611" customWidth="1"/>
    <col min="9474" max="9474" width="45.7109375" style="611" customWidth="1"/>
    <col min="9475" max="9475" width="15.7109375" style="611" customWidth="1"/>
    <col min="9476" max="9477" width="17.7109375" style="611" customWidth="1"/>
    <col min="9478" max="9478" width="15.28515625" style="611" customWidth="1"/>
    <col min="9479" max="9479" width="35.7109375" style="611" customWidth="1"/>
    <col min="9480" max="9480" width="17.7109375" style="611" customWidth="1"/>
    <col min="9481" max="9481" width="15.28515625" style="611" customWidth="1"/>
    <col min="9482" max="9482" width="30.7109375" style="611" customWidth="1"/>
    <col min="9483" max="9728" width="8.7109375" style="611"/>
    <col min="9729" max="9729" width="8.7109375" style="611" customWidth="1"/>
    <col min="9730" max="9730" width="45.7109375" style="611" customWidth="1"/>
    <col min="9731" max="9731" width="15.7109375" style="611" customWidth="1"/>
    <col min="9732" max="9733" width="17.7109375" style="611" customWidth="1"/>
    <col min="9734" max="9734" width="15.28515625" style="611" customWidth="1"/>
    <col min="9735" max="9735" width="35.7109375" style="611" customWidth="1"/>
    <col min="9736" max="9736" width="17.7109375" style="611" customWidth="1"/>
    <col min="9737" max="9737" width="15.28515625" style="611" customWidth="1"/>
    <col min="9738" max="9738" width="30.7109375" style="611" customWidth="1"/>
    <col min="9739" max="9984" width="8.7109375" style="611"/>
    <col min="9985" max="9985" width="8.7109375" style="611" customWidth="1"/>
    <col min="9986" max="9986" width="45.7109375" style="611" customWidth="1"/>
    <col min="9987" max="9987" width="15.7109375" style="611" customWidth="1"/>
    <col min="9988" max="9989" width="17.7109375" style="611" customWidth="1"/>
    <col min="9990" max="9990" width="15.28515625" style="611" customWidth="1"/>
    <col min="9991" max="9991" width="35.7109375" style="611" customWidth="1"/>
    <col min="9992" max="9992" width="17.7109375" style="611" customWidth="1"/>
    <col min="9993" max="9993" width="15.28515625" style="611" customWidth="1"/>
    <col min="9994" max="9994" width="30.7109375" style="611" customWidth="1"/>
    <col min="9995" max="10240" width="8.7109375" style="611"/>
    <col min="10241" max="10241" width="8.7109375" style="611" customWidth="1"/>
    <col min="10242" max="10242" width="45.7109375" style="611" customWidth="1"/>
    <col min="10243" max="10243" width="15.7109375" style="611" customWidth="1"/>
    <col min="10244" max="10245" width="17.7109375" style="611" customWidth="1"/>
    <col min="10246" max="10246" width="15.28515625" style="611" customWidth="1"/>
    <col min="10247" max="10247" width="35.7109375" style="611" customWidth="1"/>
    <col min="10248" max="10248" width="17.7109375" style="611" customWidth="1"/>
    <col min="10249" max="10249" width="15.28515625" style="611" customWidth="1"/>
    <col min="10250" max="10250" width="30.7109375" style="611" customWidth="1"/>
    <col min="10251" max="10496" width="8.7109375" style="611"/>
    <col min="10497" max="10497" width="8.7109375" style="611" customWidth="1"/>
    <col min="10498" max="10498" width="45.7109375" style="611" customWidth="1"/>
    <col min="10499" max="10499" width="15.7109375" style="611" customWidth="1"/>
    <col min="10500" max="10501" width="17.7109375" style="611" customWidth="1"/>
    <col min="10502" max="10502" width="15.28515625" style="611" customWidth="1"/>
    <col min="10503" max="10503" width="35.7109375" style="611" customWidth="1"/>
    <col min="10504" max="10504" width="17.7109375" style="611" customWidth="1"/>
    <col min="10505" max="10505" width="15.28515625" style="611" customWidth="1"/>
    <col min="10506" max="10506" width="30.7109375" style="611" customWidth="1"/>
    <col min="10507" max="10752" width="8.7109375" style="611"/>
    <col min="10753" max="10753" width="8.7109375" style="611" customWidth="1"/>
    <col min="10754" max="10754" width="45.7109375" style="611" customWidth="1"/>
    <col min="10755" max="10755" width="15.7109375" style="611" customWidth="1"/>
    <col min="10756" max="10757" width="17.7109375" style="611" customWidth="1"/>
    <col min="10758" max="10758" width="15.28515625" style="611" customWidth="1"/>
    <col min="10759" max="10759" width="35.7109375" style="611" customWidth="1"/>
    <col min="10760" max="10760" width="17.7109375" style="611" customWidth="1"/>
    <col min="10761" max="10761" width="15.28515625" style="611" customWidth="1"/>
    <col min="10762" max="10762" width="30.7109375" style="611" customWidth="1"/>
    <col min="10763" max="11008" width="8.7109375" style="611"/>
    <col min="11009" max="11009" width="8.7109375" style="611" customWidth="1"/>
    <col min="11010" max="11010" width="45.7109375" style="611" customWidth="1"/>
    <col min="11011" max="11011" width="15.7109375" style="611" customWidth="1"/>
    <col min="11012" max="11013" width="17.7109375" style="611" customWidth="1"/>
    <col min="11014" max="11014" width="15.28515625" style="611" customWidth="1"/>
    <col min="11015" max="11015" width="35.7109375" style="611" customWidth="1"/>
    <col min="11016" max="11016" width="17.7109375" style="611" customWidth="1"/>
    <col min="11017" max="11017" width="15.28515625" style="611" customWidth="1"/>
    <col min="11018" max="11018" width="30.7109375" style="611" customWidth="1"/>
    <col min="11019" max="11264" width="8.7109375" style="611"/>
    <col min="11265" max="11265" width="8.7109375" style="611" customWidth="1"/>
    <col min="11266" max="11266" width="45.7109375" style="611" customWidth="1"/>
    <col min="11267" max="11267" width="15.7109375" style="611" customWidth="1"/>
    <col min="11268" max="11269" width="17.7109375" style="611" customWidth="1"/>
    <col min="11270" max="11270" width="15.28515625" style="611" customWidth="1"/>
    <col min="11271" max="11271" width="35.7109375" style="611" customWidth="1"/>
    <col min="11272" max="11272" width="17.7109375" style="611" customWidth="1"/>
    <col min="11273" max="11273" width="15.28515625" style="611" customWidth="1"/>
    <col min="11274" max="11274" width="30.7109375" style="611" customWidth="1"/>
    <col min="11275" max="11520" width="8.7109375" style="611"/>
    <col min="11521" max="11521" width="8.7109375" style="611" customWidth="1"/>
    <col min="11522" max="11522" width="45.7109375" style="611" customWidth="1"/>
    <col min="11523" max="11523" width="15.7109375" style="611" customWidth="1"/>
    <col min="11524" max="11525" width="17.7109375" style="611" customWidth="1"/>
    <col min="11526" max="11526" width="15.28515625" style="611" customWidth="1"/>
    <col min="11527" max="11527" width="35.7109375" style="611" customWidth="1"/>
    <col min="11528" max="11528" width="17.7109375" style="611" customWidth="1"/>
    <col min="11529" max="11529" width="15.28515625" style="611" customWidth="1"/>
    <col min="11530" max="11530" width="30.7109375" style="611" customWidth="1"/>
    <col min="11531" max="11776" width="8.7109375" style="611"/>
    <col min="11777" max="11777" width="8.7109375" style="611" customWidth="1"/>
    <col min="11778" max="11778" width="45.7109375" style="611" customWidth="1"/>
    <col min="11779" max="11779" width="15.7109375" style="611" customWidth="1"/>
    <col min="11780" max="11781" width="17.7109375" style="611" customWidth="1"/>
    <col min="11782" max="11782" width="15.28515625" style="611" customWidth="1"/>
    <col min="11783" max="11783" width="35.7109375" style="611" customWidth="1"/>
    <col min="11784" max="11784" width="17.7109375" style="611" customWidth="1"/>
    <col min="11785" max="11785" width="15.28515625" style="611" customWidth="1"/>
    <col min="11786" max="11786" width="30.7109375" style="611" customWidth="1"/>
    <col min="11787" max="12032" width="8.7109375" style="611"/>
    <col min="12033" max="12033" width="8.7109375" style="611" customWidth="1"/>
    <col min="12034" max="12034" width="45.7109375" style="611" customWidth="1"/>
    <col min="12035" max="12035" width="15.7109375" style="611" customWidth="1"/>
    <col min="12036" max="12037" width="17.7109375" style="611" customWidth="1"/>
    <col min="12038" max="12038" width="15.28515625" style="611" customWidth="1"/>
    <col min="12039" max="12039" width="35.7109375" style="611" customWidth="1"/>
    <col min="12040" max="12040" width="17.7109375" style="611" customWidth="1"/>
    <col min="12041" max="12041" width="15.28515625" style="611" customWidth="1"/>
    <col min="12042" max="12042" width="30.7109375" style="611" customWidth="1"/>
    <col min="12043" max="12288" width="8.7109375" style="611"/>
    <col min="12289" max="12289" width="8.7109375" style="611" customWidth="1"/>
    <col min="12290" max="12290" width="45.7109375" style="611" customWidth="1"/>
    <col min="12291" max="12291" width="15.7109375" style="611" customWidth="1"/>
    <col min="12292" max="12293" width="17.7109375" style="611" customWidth="1"/>
    <col min="12294" max="12294" width="15.28515625" style="611" customWidth="1"/>
    <col min="12295" max="12295" width="35.7109375" style="611" customWidth="1"/>
    <col min="12296" max="12296" width="17.7109375" style="611" customWidth="1"/>
    <col min="12297" max="12297" width="15.28515625" style="611" customWidth="1"/>
    <col min="12298" max="12298" width="30.7109375" style="611" customWidth="1"/>
    <col min="12299" max="12544" width="8.7109375" style="611"/>
    <col min="12545" max="12545" width="8.7109375" style="611" customWidth="1"/>
    <col min="12546" max="12546" width="45.7109375" style="611" customWidth="1"/>
    <col min="12547" max="12547" width="15.7109375" style="611" customWidth="1"/>
    <col min="12548" max="12549" width="17.7109375" style="611" customWidth="1"/>
    <col min="12550" max="12550" width="15.28515625" style="611" customWidth="1"/>
    <col min="12551" max="12551" width="35.7109375" style="611" customWidth="1"/>
    <col min="12552" max="12552" width="17.7109375" style="611" customWidth="1"/>
    <col min="12553" max="12553" width="15.28515625" style="611" customWidth="1"/>
    <col min="12554" max="12554" width="30.7109375" style="611" customWidth="1"/>
    <col min="12555" max="12800" width="8.7109375" style="611"/>
    <col min="12801" max="12801" width="8.7109375" style="611" customWidth="1"/>
    <col min="12802" max="12802" width="45.7109375" style="611" customWidth="1"/>
    <col min="12803" max="12803" width="15.7109375" style="611" customWidth="1"/>
    <col min="12804" max="12805" width="17.7109375" style="611" customWidth="1"/>
    <col min="12806" max="12806" width="15.28515625" style="611" customWidth="1"/>
    <col min="12807" max="12807" width="35.7109375" style="611" customWidth="1"/>
    <col min="12808" max="12808" width="17.7109375" style="611" customWidth="1"/>
    <col min="12809" max="12809" width="15.28515625" style="611" customWidth="1"/>
    <col min="12810" max="12810" width="30.7109375" style="611" customWidth="1"/>
    <col min="12811" max="13056" width="8.7109375" style="611"/>
    <col min="13057" max="13057" width="8.7109375" style="611" customWidth="1"/>
    <col min="13058" max="13058" width="45.7109375" style="611" customWidth="1"/>
    <col min="13059" max="13059" width="15.7109375" style="611" customWidth="1"/>
    <col min="13060" max="13061" width="17.7109375" style="611" customWidth="1"/>
    <col min="13062" max="13062" width="15.28515625" style="611" customWidth="1"/>
    <col min="13063" max="13063" width="35.7109375" style="611" customWidth="1"/>
    <col min="13064" max="13064" width="17.7109375" style="611" customWidth="1"/>
    <col min="13065" max="13065" width="15.28515625" style="611" customWidth="1"/>
    <col min="13066" max="13066" width="30.7109375" style="611" customWidth="1"/>
    <col min="13067" max="13312" width="8.7109375" style="611"/>
    <col min="13313" max="13313" width="8.7109375" style="611" customWidth="1"/>
    <col min="13314" max="13314" width="45.7109375" style="611" customWidth="1"/>
    <col min="13315" max="13315" width="15.7109375" style="611" customWidth="1"/>
    <col min="13316" max="13317" width="17.7109375" style="611" customWidth="1"/>
    <col min="13318" max="13318" width="15.28515625" style="611" customWidth="1"/>
    <col min="13319" max="13319" width="35.7109375" style="611" customWidth="1"/>
    <col min="13320" max="13320" width="17.7109375" style="611" customWidth="1"/>
    <col min="13321" max="13321" width="15.28515625" style="611" customWidth="1"/>
    <col min="13322" max="13322" width="30.7109375" style="611" customWidth="1"/>
    <col min="13323" max="13568" width="8.7109375" style="611"/>
    <col min="13569" max="13569" width="8.7109375" style="611" customWidth="1"/>
    <col min="13570" max="13570" width="45.7109375" style="611" customWidth="1"/>
    <col min="13571" max="13571" width="15.7109375" style="611" customWidth="1"/>
    <col min="13572" max="13573" width="17.7109375" style="611" customWidth="1"/>
    <col min="13574" max="13574" width="15.28515625" style="611" customWidth="1"/>
    <col min="13575" max="13575" width="35.7109375" style="611" customWidth="1"/>
    <col min="13576" max="13576" width="17.7109375" style="611" customWidth="1"/>
    <col min="13577" max="13577" width="15.28515625" style="611" customWidth="1"/>
    <col min="13578" max="13578" width="30.7109375" style="611" customWidth="1"/>
    <col min="13579" max="13824" width="8.7109375" style="611"/>
    <col min="13825" max="13825" width="8.7109375" style="611" customWidth="1"/>
    <col min="13826" max="13826" width="45.7109375" style="611" customWidth="1"/>
    <col min="13827" max="13827" width="15.7109375" style="611" customWidth="1"/>
    <col min="13828" max="13829" width="17.7109375" style="611" customWidth="1"/>
    <col min="13830" max="13830" width="15.28515625" style="611" customWidth="1"/>
    <col min="13831" max="13831" width="35.7109375" style="611" customWidth="1"/>
    <col min="13832" max="13832" width="17.7109375" style="611" customWidth="1"/>
    <col min="13833" max="13833" width="15.28515625" style="611" customWidth="1"/>
    <col min="13834" max="13834" width="30.7109375" style="611" customWidth="1"/>
    <col min="13835" max="14080" width="8.7109375" style="611"/>
    <col min="14081" max="14081" width="8.7109375" style="611" customWidth="1"/>
    <col min="14082" max="14082" width="45.7109375" style="611" customWidth="1"/>
    <col min="14083" max="14083" width="15.7109375" style="611" customWidth="1"/>
    <col min="14084" max="14085" width="17.7109375" style="611" customWidth="1"/>
    <col min="14086" max="14086" width="15.28515625" style="611" customWidth="1"/>
    <col min="14087" max="14087" width="35.7109375" style="611" customWidth="1"/>
    <col min="14088" max="14088" width="17.7109375" style="611" customWidth="1"/>
    <col min="14089" max="14089" width="15.28515625" style="611" customWidth="1"/>
    <col min="14090" max="14090" width="30.7109375" style="611" customWidth="1"/>
    <col min="14091" max="14336" width="8.7109375" style="611"/>
    <col min="14337" max="14337" width="8.7109375" style="611" customWidth="1"/>
    <col min="14338" max="14338" width="45.7109375" style="611" customWidth="1"/>
    <col min="14339" max="14339" width="15.7109375" style="611" customWidth="1"/>
    <col min="14340" max="14341" width="17.7109375" style="611" customWidth="1"/>
    <col min="14342" max="14342" width="15.28515625" style="611" customWidth="1"/>
    <col min="14343" max="14343" width="35.7109375" style="611" customWidth="1"/>
    <col min="14344" max="14344" width="17.7109375" style="611" customWidth="1"/>
    <col min="14345" max="14345" width="15.28515625" style="611" customWidth="1"/>
    <col min="14346" max="14346" width="30.7109375" style="611" customWidth="1"/>
    <col min="14347" max="14592" width="8.7109375" style="611"/>
    <col min="14593" max="14593" width="8.7109375" style="611" customWidth="1"/>
    <col min="14594" max="14594" width="45.7109375" style="611" customWidth="1"/>
    <col min="14595" max="14595" width="15.7109375" style="611" customWidth="1"/>
    <col min="14596" max="14597" width="17.7109375" style="611" customWidth="1"/>
    <col min="14598" max="14598" width="15.28515625" style="611" customWidth="1"/>
    <col min="14599" max="14599" width="35.7109375" style="611" customWidth="1"/>
    <col min="14600" max="14600" width="17.7109375" style="611" customWidth="1"/>
    <col min="14601" max="14601" width="15.28515625" style="611" customWidth="1"/>
    <col min="14602" max="14602" width="30.7109375" style="611" customWidth="1"/>
    <col min="14603" max="14848" width="8.7109375" style="611"/>
    <col min="14849" max="14849" width="8.7109375" style="611" customWidth="1"/>
    <col min="14850" max="14850" width="45.7109375" style="611" customWidth="1"/>
    <col min="14851" max="14851" width="15.7109375" style="611" customWidth="1"/>
    <col min="14852" max="14853" width="17.7109375" style="611" customWidth="1"/>
    <col min="14854" max="14854" width="15.28515625" style="611" customWidth="1"/>
    <col min="14855" max="14855" width="35.7109375" style="611" customWidth="1"/>
    <col min="14856" max="14856" width="17.7109375" style="611" customWidth="1"/>
    <col min="14857" max="14857" width="15.28515625" style="611" customWidth="1"/>
    <col min="14858" max="14858" width="30.7109375" style="611" customWidth="1"/>
    <col min="14859" max="15104" width="8.7109375" style="611"/>
    <col min="15105" max="15105" width="8.7109375" style="611" customWidth="1"/>
    <col min="15106" max="15106" width="45.7109375" style="611" customWidth="1"/>
    <col min="15107" max="15107" width="15.7109375" style="611" customWidth="1"/>
    <col min="15108" max="15109" width="17.7109375" style="611" customWidth="1"/>
    <col min="15110" max="15110" width="15.28515625" style="611" customWidth="1"/>
    <col min="15111" max="15111" width="35.7109375" style="611" customWidth="1"/>
    <col min="15112" max="15112" width="17.7109375" style="611" customWidth="1"/>
    <col min="15113" max="15113" width="15.28515625" style="611" customWidth="1"/>
    <col min="15114" max="15114" width="30.7109375" style="611" customWidth="1"/>
    <col min="15115" max="15360" width="8.7109375" style="611"/>
    <col min="15361" max="15361" width="8.7109375" style="611" customWidth="1"/>
    <col min="15362" max="15362" width="45.7109375" style="611" customWidth="1"/>
    <col min="15363" max="15363" width="15.7109375" style="611" customWidth="1"/>
    <col min="15364" max="15365" width="17.7109375" style="611" customWidth="1"/>
    <col min="15366" max="15366" width="15.28515625" style="611" customWidth="1"/>
    <col min="15367" max="15367" width="35.7109375" style="611" customWidth="1"/>
    <col min="15368" max="15368" width="17.7109375" style="611" customWidth="1"/>
    <col min="15369" max="15369" width="15.28515625" style="611" customWidth="1"/>
    <col min="15370" max="15370" width="30.7109375" style="611" customWidth="1"/>
    <col min="15371" max="15616" width="8.7109375" style="611"/>
    <col min="15617" max="15617" width="8.7109375" style="611" customWidth="1"/>
    <col min="15618" max="15618" width="45.7109375" style="611" customWidth="1"/>
    <col min="15619" max="15619" width="15.7109375" style="611" customWidth="1"/>
    <col min="15620" max="15621" width="17.7109375" style="611" customWidth="1"/>
    <col min="15622" max="15622" width="15.28515625" style="611" customWidth="1"/>
    <col min="15623" max="15623" width="35.7109375" style="611" customWidth="1"/>
    <col min="15624" max="15624" width="17.7109375" style="611" customWidth="1"/>
    <col min="15625" max="15625" width="15.28515625" style="611" customWidth="1"/>
    <col min="15626" max="15626" width="30.7109375" style="611" customWidth="1"/>
    <col min="15627" max="15872" width="8.7109375" style="611"/>
    <col min="15873" max="15873" width="8.7109375" style="611" customWidth="1"/>
    <col min="15874" max="15874" width="45.7109375" style="611" customWidth="1"/>
    <col min="15875" max="15875" width="15.7109375" style="611" customWidth="1"/>
    <col min="15876" max="15877" width="17.7109375" style="611" customWidth="1"/>
    <col min="15878" max="15878" width="15.28515625" style="611" customWidth="1"/>
    <col min="15879" max="15879" width="35.7109375" style="611" customWidth="1"/>
    <col min="15880" max="15880" width="17.7109375" style="611" customWidth="1"/>
    <col min="15881" max="15881" width="15.28515625" style="611" customWidth="1"/>
    <col min="15882" max="15882" width="30.7109375" style="611" customWidth="1"/>
    <col min="15883" max="16128" width="8.7109375" style="611"/>
    <col min="16129" max="16129" width="8.7109375" style="611" customWidth="1"/>
    <col min="16130" max="16130" width="45.7109375" style="611" customWidth="1"/>
    <col min="16131" max="16131" width="15.7109375" style="611" customWidth="1"/>
    <col min="16132" max="16133" width="17.7109375" style="611" customWidth="1"/>
    <col min="16134" max="16134" width="15.28515625" style="611" customWidth="1"/>
    <col min="16135" max="16135" width="35.7109375" style="611" customWidth="1"/>
    <col min="16136" max="16136" width="17.7109375" style="611" customWidth="1"/>
    <col min="16137" max="16137" width="15.28515625" style="611" customWidth="1"/>
    <col min="16138" max="16138" width="30.7109375" style="611" customWidth="1"/>
    <col min="16139" max="16384" width="8.7109375" style="611"/>
  </cols>
  <sheetData>
    <row r="1" spans="1:10" x14ac:dyDescent="0.25">
      <c r="J1" s="1247" t="s">
        <v>2057</v>
      </c>
    </row>
    <row r="2" spans="1:10" s="266" customFormat="1" x14ac:dyDescent="0.25">
      <c r="A2" s="2082" t="s">
        <v>315</v>
      </c>
      <c r="B2" s="2082"/>
      <c r="C2" s="2082"/>
      <c r="D2" s="2082"/>
      <c r="E2" s="2082"/>
      <c r="F2" s="2082"/>
      <c r="G2" s="2082"/>
      <c r="H2" s="2082"/>
      <c r="I2" s="2082"/>
      <c r="J2" s="2082"/>
    </row>
    <row r="3" spans="1:10" s="266" customFormat="1" x14ac:dyDescent="0.25">
      <c r="A3" s="2082" t="s">
        <v>357</v>
      </c>
      <c r="B3" s="2082"/>
      <c r="C3" s="2082"/>
      <c r="D3" s="2082"/>
      <c r="E3" s="2082"/>
      <c r="F3" s="2082"/>
      <c r="G3" s="2082"/>
      <c r="H3" s="2082"/>
      <c r="I3" s="2082"/>
      <c r="J3" s="2082"/>
    </row>
    <row r="4" spans="1:10" s="266" customFormat="1" x14ac:dyDescent="0.25">
      <c r="A4" s="1943" t="s">
        <v>748</v>
      </c>
      <c r="B4" s="1943"/>
      <c r="C4" s="1943"/>
      <c r="D4" s="1943"/>
      <c r="E4" s="1943"/>
      <c r="F4" s="1943"/>
      <c r="G4" s="1943"/>
      <c r="H4" s="1943"/>
      <c r="I4" s="1943"/>
      <c r="J4" s="1943"/>
    </row>
    <row r="5" spans="1:10" s="594" customFormat="1" x14ac:dyDescent="0.25">
      <c r="A5" s="2083" t="s">
        <v>339</v>
      </c>
      <c r="B5" s="2084"/>
      <c r="C5" s="2084"/>
      <c r="D5" s="2084"/>
      <c r="E5" s="2084"/>
      <c r="F5" s="2084"/>
      <c r="G5" s="2084"/>
      <c r="H5" s="2084"/>
      <c r="I5" s="2084"/>
      <c r="J5" s="2084"/>
    </row>
    <row r="6" spans="1:10" s="594" customFormat="1" ht="17.25" customHeight="1" x14ac:dyDescent="0.25">
      <c r="A6" s="1380"/>
      <c r="B6" s="595"/>
      <c r="C6" s="595"/>
      <c r="D6" s="1367"/>
      <c r="E6" s="1367"/>
      <c r="F6" s="1367"/>
      <c r="G6" s="596"/>
      <c r="H6" s="1367"/>
      <c r="I6" s="1367"/>
      <c r="J6" s="596"/>
    </row>
    <row r="7" spans="1:10" s="266" customFormat="1" ht="126" customHeight="1" x14ac:dyDescent="0.25">
      <c r="A7" s="1382" t="s">
        <v>6</v>
      </c>
      <c r="B7" s="1379" t="s">
        <v>194</v>
      </c>
      <c r="C7" s="1379" t="s">
        <v>195</v>
      </c>
      <c r="D7" s="597" t="s">
        <v>196</v>
      </c>
      <c r="E7" s="598" t="s">
        <v>515</v>
      </c>
      <c r="F7" s="598" t="s">
        <v>198</v>
      </c>
      <c r="G7" s="1379" t="s">
        <v>359</v>
      </c>
      <c r="H7" s="1379" t="s">
        <v>200</v>
      </c>
      <c r="I7" s="1379" t="s">
        <v>201</v>
      </c>
      <c r="J7" s="1379" t="s">
        <v>202</v>
      </c>
    </row>
    <row r="8" spans="1:10" s="266" customFormat="1" x14ac:dyDescent="0.25">
      <c r="A8" s="207" t="s">
        <v>685</v>
      </c>
      <c r="B8" s="1381">
        <v>2</v>
      </c>
      <c r="C8" s="1381">
        <v>3</v>
      </c>
      <c r="D8" s="1381">
        <v>4</v>
      </c>
      <c r="E8" s="599">
        <v>5</v>
      </c>
      <c r="F8" s="599">
        <v>6</v>
      </c>
      <c r="G8" s="1381">
        <v>7</v>
      </c>
      <c r="H8" s="1381">
        <v>8</v>
      </c>
      <c r="I8" s="1381">
        <v>9</v>
      </c>
      <c r="J8" s="1381">
        <v>10</v>
      </c>
    </row>
    <row r="9" spans="1:10" s="266" customFormat="1" ht="26.25" customHeight="1" x14ac:dyDescent="0.25">
      <c r="A9" s="2085" t="s">
        <v>749</v>
      </c>
      <c r="B9" s="2085"/>
      <c r="C9" s="2085"/>
      <c r="D9" s="2085"/>
      <c r="E9" s="2085"/>
      <c r="F9" s="2085"/>
      <c r="G9" s="2085"/>
      <c r="H9" s="2085"/>
      <c r="I9" s="2085"/>
      <c r="J9" s="2085"/>
    </row>
    <row r="10" spans="1:10" s="266" customFormat="1" ht="26.25" customHeight="1" x14ac:dyDescent="0.25">
      <c r="A10" s="2076" t="s">
        <v>16</v>
      </c>
      <c r="B10" s="2078" t="s">
        <v>750</v>
      </c>
      <c r="C10" s="1370" t="s">
        <v>235</v>
      </c>
      <c r="D10" s="1375">
        <f>D11</f>
        <v>0</v>
      </c>
      <c r="E10" s="1375">
        <f>E11</f>
        <v>0</v>
      </c>
      <c r="F10" s="1375">
        <v>0</v>
      </c>
      <c r="G10" s="2134"/>
      <c r="H10" s="1375">
        <f>H11</f>
        <v>0</v>
      </c>
      <c r="I10" s="1375">
        <v>0</v>
      </c>
      <c r="J10" s="2134"/>
    </row>
    <row r="11" spans="1:10" s="266" customFormat="1" ht="94.5" customHeight="1" x14ac:dyDescent="0.25">
      <c r="A11" s="2077"/>
      <c r="B11" s="2079"/>
      <c r="C11" s="602" t="s">
        <v>205</v>
      </c>
      <c r="D11" s="1375">
        <f>0</f>
        <v>0</v>
      </c>
      <c r="E11" s="1375">
        <f>E12+E13</f>
        <v>0</v>
      </c>
      <c r="F11" s="1375">
        <v>0</v>
      </c>
      <c r="G11" s="2135"/>
      <c r="H11" s="1375">
        <f>H12+H13</f>
        <v>0</v>
      </c>
      <c r="I11" s="1375">
        <v>0</v>
      </c>
      <c r="J11" s="2135"/>
    </row>
    <row r="12" spans="1:10" s="266" customFormat="1" ht="112.5" customHeight="1" x14ac:dyDescent="0.25">
      <c r="A12" s="1374" t="s">
        <v>20</v>
      </c>
      <c r="B12" s="1372" t="s">
        <v>751</v>
      </c>
      <c r="C12" s="1408" t="s">
        <v>205</v>
      </c>
      <c r="D12" s="1371">
        <f>0</f>
        <v>0</v>
      </c>
      <c r="E12" s="1371">
        <v>0</v>
      </c>
      <c r="F12" s="1371">
        <v>0</v>
      </c>
      <c r="G12" s="1378" t="s">
        <v>752</v>
      </c>
      <c r="H12" s="1509">
        <v>0</v>
      </c>
      <c r="I12" s="1509">
        <v>0</v>
      </c>
      <c r="J12" s="1404"/>
    </row>
    <row r="13" spans="1:10" s="266" customFormat="1" ht="108.75" customHeight="1" x14ac:dyDescent="0.25">
      <c r="A13" s="1374" t="s">
        <v>22</v>
      </c>
      <c r="B13" s="1372" t="s">
        <v>753</v>
      </c>
      <c r="C13" s="1408" t="s">
        <v>205</v>
      </c>
      <c r="D13" s="1371">
        <v>0</v>
      </c>
      <c r="E13" s="1371">
        <v>0</v>
      </c>
      <c r="F13" s="1371">
        <v>0</v>
      </c>
      <c r="G13" s="1378" t="s">
        <v>2279</v>
      </c>
      <c r="H13" s="1513">
        <v>0</v>
      </c>
      <c r="I13" s="1509">
        <v>0</v>
      </c>
      <c r="J13" s="1405"/>
    </row>
    <row r="14" spans="1:10" s="266" customFormat="1" ht="75" customHeight="1" x14ac:dyDescent="0.25">
      <c r="A14" s="1377" t="s">
        <v>24</v>
      </c>
      <c r="B14" s="601" t="s">
        <v>754</v>
      </c>
      <c r="C14" s="1358" t="s">
        <v>205</v>
      </c>
      <c r="D14" s="591">
        <f>0</f>
        <v>0</v>
      </c>
      <c r="E14" s="591">
        <f>0</f>
        <v>0</v>
      </c>
      <c r="F14" s="591">
        <f>0</f>
        <v>0</v>
      </c>
      <c r="G14" s="1357"/>
      <c r="H14" s="591">
        <f>0</f>
        <v>0</v>
      </c>
      <c r="I14" s="591">
        <f>0</f>
        <v>0</v>
      </c>
      <c r="J14" s="591"/>
    </row>
    <row r="15" spans="1:10" s="266" customFormat="1" ht="76.5" customHeight="1" x14ac:dyDescent="0.25">
      <c r="A15" s="1374" t="s">
        <v>261</v>
      </c>
      <c r="B15" s="1372" t="s">
        <v>755</v>
      </c>
      <c r="C15" s="1359" t="s">
        <v>205</v>
      </c>
      <c r="D15" s="1371">
        <v>0</v>
      </c>
      <c r="E15" s="1371">
        <v>0</v>
      </c>
      <c r="F15" s="1371">
        <v>0</v>
      </c>
      <c r="G15" s="1378"/>
      <c r="H15" s="1371">
        <v>0</v>
      </c>
      <c r="I15" s="1371">
        <v>0</v>
      </c>
      <c r="J15" s="1404"/>
    </row>
    <row r="16" spans="1:10" s="266" customFormat="1" ht="125.25" customHeight="1" x14ac:dyDescent="0.25">
      <c r="A16" s="1377" t="s">
        <v>36</v>
      </c>
      <c r="B16" s="601" t="s">
        <v>756</v>
      </c>
      <c r="C16" s="602" t="s">
        <v>205</v>
      </c>
      <c r="D16" s="1375">
        <f>D17</f>
        <v>3793</v>
      </c>
      <c r="E16" s="1375">
        <f>E17</f>
        <v>3180.5</v>
      </c>
      <c r="F16" s="1375">
        <f>E16/D16*100</f>
        <v>83.851832322699721</v>
      </c>
      <c r="G16" s="2093" t="s">
        <v>2423</v>
      </c>
      <c r="H16" s="1375">
        <f>H17</f>
        <v>3180.5</v>
      </c>
      <c r="I16" s="1375">
        <f>I17</f>
        <v>83.851832322699721</v>
      </c>
      <c r="J16" s="2093" t="s">
        <v>2280</v>
      </c>
    </row>
    <row r="17" spans="1:13" s="266" customFormat="1" ht="126.75" customHeight="1" x14ac:dyDescent="0.25">
      <c r="A17" s="2080" t="s">
        <v>218</v>
      </c>
      <c r="B17" s="2081" t="s">
        <v>757</v>
      </c>
      <c r="C17" s="2081" t="s">
        <v>205</v>
      </c>
      <c r="D17" s="2080">
        <f>3793</f>
        <v>3793</v>
      </c>
      <c r="E17" s="2080">
        <v>3180.5</v>
      </c>
      <c r="F17" s="2080">
        <f>E17/D17*100</f>
        <v>83.851832322699721</v>
      </c>
      <c r="G17" s="2094"/>
      <c r="H17" s="2080">
        <v>3180.5</v>
      </c>
      <c r="I17" s="2080">
        <f>H17/D17*100</f>
        <v>83.851832322699721</v>
      </c>
      <c r="J17" s="2094"/>
    </row>
    <row r="18" spans="1:13" s="266" customFormat="1" ht="285.75" customHeight="1" x14ac:dyDescent="0.25">
      <c r="A18" s="2080"/>
      <c r="B18" s="2081"/>
      <c r="C18" s="2081"/>
      <c r="D18" s="2080"/>
      <c r="E18" s="2080"/>
      <c r="F18" s="2080"/>
      <c r="G18" s="2095"/>
      <c r="H18" s="2080"/>
      <c r="I18" s="2080"/>
      <c r="J18" s="2095"/>
      <c r="M18" s="266" t="s">
        <v>2411</v>
      </c>
    </row>
    <row r="19" spans="1:13" s="266" customFormat="1" ht="22.5" customHeight="1" x14ac:dyDescent="0.25">
      <c r="A19" s="2096"/>
      <c r="B19" s="2087" t="s">
        <v>234</v>
      </c>
      <c r="C19" s="1376" t="s">
        <v>235</v>
      </c>
      <c r="D19" s="1375">
        <f>D20</f>
        <v>3793</v>
      </c>
      <c r="E19" s="1375">
        <f>E20</f>
        <v>3180.5</v>
      </c>
      <c r="F19" s="1375">
        <f>E19/D19*100</f>
        <v>83.851832322699721</v>
      </c>
      <c r="G19" s="2087"/>
      <c r="H19" s="1375">
        <f>H20</f>
        <v>3180.5</v>
      </c>
      <c r="I19" s="1375">
        <f>H19/D19*100</f>
        <v>83.851832322699721</v>
      </c>
      <c r="J19" s="2101"/>
    </row>
    <row r="20" spans="1:13" s="266" customFormat="1" ht="70.5" customHeight="1" x14ac:dyDescent="0.25">
      <c r="A20" s="2097"/>
      <c r="B20" s="2088"/>
      <c r="C20" s="1376" t="s">
        <v>205</v>
      </c>
      <c r="D20" s="1375">
        <f>D11+D14+D16</f>
        <v>3793</v>
      </c>
      <c r="E20" s="1375">
        <f>E11+E14+E16</f>
        <v>3180.5</v>
      </c>
      <c r="F20" s="1375">
        <f>E20/D20*100</f>
        <v>83.851832322699721</v>
      </c>
      <c r="G20" s="2088"/>
      <c r="H20" s="1375">
        <f>H11+H14+H16</f>
        <v>3180.5</v>
      </c>
      <c r="I20" s="1375">
        <f>H20/D20*100</f>
        <v>83.851832322699721</v>
      </c>
      <c r="J20" s="2102"/>
    </row>
    <row r="21" spans="1:13" s="266" customFormat="1" ht="26.25" customHeight="1" x14ac:dyDescent="0.25">
      <c r="A21" s="2098" t="s">
        <v>758</v>
      </c>
      <c r="B21" s="2099"/>
      <c r="C21" s="2099"/>
      <c r="D21" s="2099"/>
      <c r="E21" s="2099"/>
      <c r="F21" s="2099"/>
      <c r="G21" s="2099"/>
      <c r="H21" s="2099"/>
      <c r="I21" s="2099"/>
      <c r="J21" s="2100"/>
    </row>
    <row r="22" spans="1:13" s="604" customFormat="1" ht="39" customHeight="1" x14ac:dyDescent="0.25">
      <c r="A22" s="2076" t="s">
        <v>16</v>
      </c>
      <c r="B22" s="2090" t="s">
        <v>2410</v>
      </c>
      <c r="C22" s="1376" t="s">
        <v>235</v>
      </c>
      <c r="D22" s="1375">
        <f>D27</f>
        <v>24461.5</v>
      </c>
      <c r="E22" s="1375">
        <f>E27</f>
        <v>33649.4</v>
      </c>
      <c r="F22" s="1375">
        <f>E22/D22*100</f>
        <v>137.56065654191281</v>
      </c>
      <c r="G22" s="2112" t="s">
        <v>2435</v>
      </c>
      <c r="H22" s="1375">
        <f>H23+H24+H25+H26</f>
        <v>33649.4</v>
      </c>
      <c r="I22" s="1375">
        <f>H22/D22*100</f>
        <v>137.56065654191281</v>
      </c>
      <c r="J22" s="2101"/>
    </row>
    <row r="23" spans="1:13" s="604" customFormat="1" ht="74.25" customHeight="1" x14ac:dyDescent="0.25">
      <c r="A23" s="2089"/>
      <c r="B23" s="2091"/>
      <c r="C23" s="1369" t="s">
        <v>537</v>
      </c>
      <c r="D23" s="1368">
        <f t="shared" ref="D23:E25" si="0">D28</f>
        <v>1498.8</v>
      </c>
      <c r="E23" s="1368">
        <f t="shared" si="0"/>
        <v>1498.3</v>
      </c>
      <c r="F23" s="1368">
        <f t="shared" ref="F23:F26" si="1">E23/D23*100</f>
        <v>99.966639978649582</v>
      </c>
      <c r="G23" s="2113"/>
      <c r="H23" s="1368">
        <f>H28</f>
        <v>1498.3</v>
      </c>
      <c r="I23" s="1368">
        <f t="shared" ref="I23:I36" si="2">H23/D23*100</f>
        <v>99.966639978649582</v>
      </c>
      <c r="J23" s="2102"/>
      <c r="L23" s="605"/>
    </row>
    <row r="24" spans="1:13" s="604" customFormat="1" ht="57" customHeight="1" x14ac:dyDescent="0.25">
      <c r="A24" s="2089"/>
      <c r="B24" s="2091"/>
      <c r="C24" s="1376" t="s">
        <v>759</v>
      </c>
      <c r="D24" s="1375">
        <f t="shared" si="0"/>
        <v>3481.8</v>
      </c>
      <c r="E24" s="1375">
        <f t="shared" si="0"/>
        <v>3480.9</v>
      </c>
      <c r="F24" s="1375">
        <f t="shared" si="1"/>
        <v>99.97415130105118</v>
      </c>
      <c r="G24" s="2113"/>
      <c r="H24" s="1375">
        <f t="shared" ref="H24:H25" si="3">H29</f>
        <v>3480.9</v>
      </c>
      <c r="I24" s="1375">
        <f t="shared" si="2"/>
        <v>99.97415130105118</v>
      </c>
      <c r="J24" s="2136"/>
    </row>
    <row r="25" spans="1:13" s="604" customFormat="1" ht="90" customHeight="1" x14ac:dyDescent="0.25">
      <c r="A25" s="2089"/>
      <c r="B25" s="2091"/>
      <c r="C25" s="1376" t="s">
        <v>214</v>
      </c>
      <c r="D25" s="1375">
        <f t="shared" si="0"/>
        <v>3480.9</v>
      </c>
      <c r="E25" s="1375">
        <f t="shared" si="0"/>
        <v>3480.9</v>
      </c>
      <c r="F25" s="1375">
        <f t="shared" si="1"/>
        <v>100</v>
      </c>
      <c r="G25" s="2113"/>
      <c r="H25" s="1375">
        <f t="shared" si="3"/>
        <v>3480.9</v>
      </c>
      <c r="I25" s="1375">
        <f t="shared" si="2"/>
        <v>100</v>
      </c>
      <c r="J25" s="2136"/>
    </row>
    <row r="26" spans="1:13" s="604" customFormat="1" ht="57" customHeight="1" x14ac:dyDescent="0.25">
      <c r="A26" s="2077"/>
      <c r="B26" s="2092"/>
      <c r="C26" s="1376" t="s">
        <v>625</v>
      </c>
      <c r="D26" s="1375">
        <f>D31</f>
        <v>16000</v>
      </c>
      <c r="E26" s="1375">
        <f>E31</f>
        <v>25189.3</v>
      </c>
      <c r="F26" s="1375">
        <f t="shared" si="1"/>
        <v>157.43312499999999</v>
      </c>
      <c r="G26" s="2113"/>
      <c r="H26" s="1375">
        <f>H31</f>
        <v>25189.3</v>
      </c>
      <c r="I26" s="1375">
        <f t="shared" si="2"/>
        <v>157.43312499999999</v>
      </c>
      <c r="J26" s="2136"/>
    </row>
    <row r="27" spans="1:13" s="266" customFormat="1" ht="18" customHeight="1" x14ac:dyDescent="0.25">
      <c r="A27" s="2086" t="s">
        <v>20</v>
      </c>
      <c r="B27" s="2081" t="s">
        <v>760</v>
      </c>
      <c r="C27" s="1506" t="s">
        <v>235</v>
      </c>
      <c r="D27" s="1507">
        <f>D28+D29+D30+D31</f>
        <v>24461.5</v>
      </c>
      <c r="E27" s="1507">
        <f>E28+E29+E30+E31</f>
        <v>33649.4</v>
      </c>
      <c r="F27" s="598">
        <f>E27/D27*100</f>
        <v>137.56065654191281</v>
      </c>
      <c r="G27" s="2113"/>
      <c r="H27" s="1507">
        <f>H28+H29+H30+H31</f>
        <v>33649.4</v>
      </c>
      <c r="I27" s="1507">
        <f t="shared" si="2"/>
        <v>137.56065654191281</v>
      </c>
      <c r="J27" s="2137"/>
    </row>
    <row r="28" spans="1:13" s="266" customFormat="1" ht="53.25" customHeight="1" x14ac:dyDescent="0.25">
      <c r="A28" s="2086"/>
      <c r="B28" s="2081"/>
      <c r="C28" s="1506" t="s">
        <v>537</v>
      </c>
      <c r="D28" s="1504">
        <v>1498.8</v>
      </c>
      <c r="E28" s="1507">
        <f>1498.3</f>
        <v>1498.3</v>
      </c>
      <c r="F28" s="598">
        <f>E28/D28*100</f>
        <v>99.966639978649582</v>
      </c>
      <c r="G28" s="2113"/>
      <c r="H28" s="1507">
        <f>1498.3</f>
        <v>1498.3</v>
      </c>
      <c r="I28" s="1507">
        <f t="shared" si="2"/>
        <v>99.966639978649582</v>
      </c>
      <c r="J28" s="2137"/>
    </row>
    <row r="29" spans="1:13" s="266" customFormat="1" ht="73.5" customHeight="1" x14ac:dyDescent="0.25">
      <c r="A29" s="2086"/>
      <c r="B29" s="2081"/>
      <c r="C29" s="1506" t="s">
        <v>205</v>
      </c>
      <c r="D29" s="1507">
        <v>3481.8</v>
      </c>
      <c r="E29" s="1507">
        <f>3480.9</f>
        <v>3480.9</v>
      </c>
      <c r="F29" s="598">
        <f>E29/D29*100</f>
        <v>99.97415130105118</v>
      </c>
      <c r="G29" s="2113"/>
      <c r="H29" s="1507">
        <f>3480.9</f>
        <v>3480.9</v>
      </c>
      <c r="I29" s="1507">
        <f t="shared" si="2"/>
        <v>99.97415130105118</v>
      </c>
      <c r="J29" s="2137"/>
    </row>
    <row r="30" spans="1:13" s="266" customFormat="1" ht="72" customHeight="1" x14ac:dyDescent="0.25">
      <c r="A30" s="2086"/>
      <c r="B30" s="2081"/>
      <c r="C30" s="606" t="s">
        <v>214</v>
      </c>
      <c r="D30" s="1507">
        <v>3480.9</v>
      </c>
      <c r="E30" s="1507">
        <v>3480.9</v>
      </c>
      <c r="F30" s="1507">
        <f>D30/E30*100</f>
        <v>100</v>
      </c>
      <c r="G30" s="2113"/>
      <c r="H30" s="1507">
        <f>3480.9</f>
        <v>3480.9</v>
      </c>
      <c r="I30" s="1507">
        <f t="shared" si="2"/>
        <v>100</v>
      </c>
      <c r="J30" s="2137"/>
    </row>
    <row r="31" spans="1:13" s="266" customFormat="1" ht="151.5" customHeight="1" x14ac:dyDescent="0.25">
      <c r="A31" s="2086"/>
      <c r="B31" s="2081"/>
      <c r="C31" s="1506" t="s">
        <v>625</v>
      </c>
      <c r="D31" s="1507">
        <v>16000</v>
      </c>
      <c r="E31" s="1507">
        <f>25189.3</f>
        <v>25189.3</v>
      </c>
      <c r="F31" s="1507">
        <f>E31/D31*100</f>
        <v>157.43312499999999</v>
      </c>
      <c r="G31" s="2114"/>
      <c r="H31" s="1507">
        <f>25189.3</f>
        <v>25189.3</v>
      </c>
      <c r="I31" s="1507">
        <f>H31/D31*100</f>
        <v>157.43312499999999</v>
      </c>
      <c r="J31" s="2137"/>
    </row>
    <row r="32" spans="1:13" s="266" customFormat="1" ht="21.75" customHeight="1" x14ac:dyDescent="0.25">
      <c r="A32" s="2106"/>
      <c r="B32" s="2087" t="s">
        <v>271</v>
      </c>
      <c r="C32" s="1376" t="s">
        <v>235</v>
      </c>
      <c r="D32" s="1375">
        <f>D33+D34+D35+D36</f>
        <v>24461.5</v>
      </c>
      <c r="E32" s="1375">
        <f>E33+E34+E35+E36</f>
        <v>33649.4</v>
      </c>
      <c r="F32" s="1375">
        <f t="shared" ref="F32:F36" si="4">E32/D32*100</f>
        <v>137.56065654191281</v>
      </c>
      <c r="G32" s="2087"/>
      <c r="H32" s="1375">
        <f>H33+H34+H35+H36</f>
        <v>33649.4</v>
      </c>
      <c r="I32" s="1375">
        <f t="shared" si="2"/>
        <v>137.56065654191281</v>
      </c>
      <c r="J32" s="2101"/>
    </row>
    <row r="33" spans="1:12" s="266" customFormat="1" ht="53.25" customHeight="1" x14ac:dyDescent="0.25">
      <c r="A33" s="2107"/>
      <c r="B33" s="2105"/>
      <c r="C33" s="1376" t="s">
        <v>537</v>
      </c>
      <c r="D33" s="348">
        <f t="shared" ref="D33:E36" si="5">D23</f>
        <v>1498.8</v>
      </c>
      <c r="E33" s="1375">
        <f t="shared" si="5"/>
        <v>1498.3</v>
      </c>
      <c r="F33" s="1375">
        <f t="shared" si="4"/>
        <v>99.966639978649582</v>
      </c>
      <c r="G33" s="2105"/>
      <c r="H33" s="1375">
        <f>H23</f>
        <v>1498.3</v>
      </c>
      <c r="I33" s="1375">
        <f t="shared" si="2"/>
        <v>99.966639978649582</v>
      </c>
      <c r="J33" s="2104"/>
    </row>
    <row r="34" spans="1:12" s="266" customFormat="1" ht="71.25" customHeight="1" x14ac:dyDescent="0.25">
      <c r="A34" s="2107"/>
      <c r="B34" s="2105"/>
      <c r="C34" s="1369" t="s">
        <v>205</v>
      </c>
      <c r="D34" s="1383">
        <f t="shared" si="5"/>
        <v>3481.8</v>
      </c>
      <c r="E34" s="1368">
        <f t="shared" si="5"/>
        <v>3480.9</v>
      </c>
      <c r="F34" s="1368">
        <f t="shared" si="4"/>
        <v>99.97415130105118</v>
      </c>
      <c r="G34" s="2105"/>
      <c r="H34" s="1368">
        <f>H24</f>
        <v>3480.9</v>
      </c>
      <c r="I34" s="1368">
        <f t="shared" si="2"/>
        <v>99.97415130105118</v>
      </c>
      <c r="J34" s="2104"/>
      <c r="L34" s="607"/>
    </row>
    <row r="35" spans="1:12" s="266" customFormat="1" ht="71.25" customHeight="1" x14ac:dyDescent="0.25">
      <c r="A35" s="2107"/>
      <c r="B35" s="2105"/>
      <c r="C35" s="1376" t="s">
        <v>214</v>
      </c>
      <c r="D35" s="348">
        <f t="shared" si="5"/>
        <v>3480.9</v>
      </c>
      <c r="E35" s="1375">
        <f t="shared" si="5"/>
        <v>3480.9</v>
      </c>
      <c r="F35" s="1375">
        <f t="shared" si="4"/>
        <v>100</v>
      </c>
      <c r="G35" s="2105"/>
      <c r="H35" s="1375">
        <f>H25</f>
        <v>3480.9</v>
      </c>
      <c r="I35" s="1375">
        <f t="shared" si="2"/>
        <v>100</v>
      </c>
      <c r="J35" s="2104"/>
    </row>
    <row r="36" spans="1:12" s="266" customFormat="1" ht="54.75" customHeight="1" x14ac:dyDescent="0.25">
      <c r="A36" s="2108"/>
      <c r="B36" s="2088"/>
      <c r="C36" s="1376" t="s">
        <v>625</v>
      </c>
      <c r="D36" s="348">
        <f t="shared" si="5"/>
        <v>16000</v>
      </c>
      <c r="E36" s="1375">
        <f t="shared" si="5"/>
        <v>25189.3</v>
      </c>
      <c r="F36" s="1375">
        <f t="shared" si="4"/>
        <v>157.43312499999999</v>
      </c>
      <c r="G36" s="2088"/>
      <c r="H36" s="1375">
        <f>H26</f>
        <v>25189.3</v>
      </c>
      <c r="I36" s="1375">
        <f t="shared" si="2"/>
        <v>157.43312499999999</v>
      </c>
      <c r="J36" s="2102"/>
    </row>
    <row r="37" spans="1:12" s="266" customFormat="1" ht="36" customHeight="1" x14ac:dyDescent="0.25">
      <c r="A37" s="2103" t="s">
        <v>761</v>
      </c>
      <c r="B37" s="2103"/>
      <c r="C37" s="2103"/>
      <c r="D37" s="2103"/>
      <c r="E37" s="2103"/>
      <c r="F37" s="2103"/>
      <c r="G37" s="2103"/>
      <c r="H37" s="2103"/>
      <c r="I37" s="2103"/>
      <c r="J37" s="2103"/>
    </row>
    <row r="38" spans="1:12" s="266" customFormat="1" ht="129.75" customHeight="1" x14ac:dyDescent="0.25">
      <c r="A38" s="1374" t="s">
        <v>16</v>
      </c>
      <c r="B38" s="1376" t="s">
        <v>762</v>
      </c>
      <c r="C38" s="1376" t="s">
        <v>205</v>
      </c>
      <c r="D38" s="1375">
        <f>D39</f>
        <v>27810</v>
      </c>
      <c r="E38" s="1375">
        <f t="shared" ref="E38:H38" si="6">E39</f>
        <v>27752.3</v>
      </c>
      <c r="F38" s="1375">
        <f>E38/D38*100</f>
        <v>99.792520676015812</v>
      </c>
      <c r="G38" s="2093" t="s">
        <v>765</v>
      </c>
      <c r="H38" s="1375">
        <f t="shared" si="6"/>
        <v>27752.3</v>
      </c>
      <c r="I38" s="1375">
        <f>H38/D38*100</f>
        <v>99.792520676015812</v>
      </c>
      <c r="J38" s="2093" t="s">
        <v>766</v>
      </c>
    </row>
    <row r="39" spans="1:12" s="266" customFormat="1" ht="159.75" customHeight="1" x14ac:dyDescent="0.25">
      <c r="A39" s="597" t="s">
        <v>763</v>
      </c>
      <c r="B39" s="1372" t="s">
        <v>764</v>
      </c>
      <c r="C39" s="1372" t="s">
        <v>205</v>
      </c>
      <c r="D39" s="1374">
        <f>27810</f>
        <v>27810</v>
      </c>
      <c r="E39" s="1374">
        <v>27752.3</v>
      </c>
      <c r="F39" s="1374">
        <f>E39/D39*100</f>
        <v>99.792520676015812</v>
      </c>
      <c r="G39" s="2095"/>
      <c r="H39" s="1374">
        <v>27752.3</v>
      </c>
      <c r="I39" s="1374">
        <f>H39/D39*100</f>
        <v>99.792520676015812</v>
      </c>
      <c r="J39" s="2095"/>
    </row>
    <row r="40" spans="1:12" s="266" customFormat="1" ht="75" customHeight="1" x14ac:dyDescent="0.25">
      <c r="A40" s="1514"/>
      <c r="B40" s="1505" t="s">
        <v>292</v>
      </c>
      <c r="C40" s="1505" t="s">
        <v>205</v>
      </c>
      <c r="D40" s="348">
        <f>D38</f>
        <v>27810</v>
      </c>
      <c r="E40" s="348">
        <f>E38</f>
        <v>27752.3</v>
      </c>
      <c r="F40" s="348">
        <f>E40/D40*100</f>
        <v>99.792520676015812</v>
      </c>
      <c r="G40" s="495"/>
      <c r="H40" s="348">
        <f>H38</f>
        <v>27752.3</v>
      </c>
      <c r="I40" s="348">
        <f>H40/D40*100</f>
        <v>99.792520676015812</v>
      </c>
      <c r="J40" s="1508"/>
    </row>
    <row r="41" spans="1:12" s="266" customFormat="1" x14ac:dyDescent="0.25">
      <c r="A41" s="2110" t="s">
        <v>767</v>
      </c>
      <c r="B41" s="2110"/>
      <c r="C41" s="2110"/>
      <c r="D41" s="2110"/>
      <c r="E41" s="2110"/>
      <c r="F41" s="2110"/>
      <c r="G41" s="2110"/>
      <c r="H41" s="2110"/>
      <c r="I41" s="2110"/>
      <c r="J41" s="2110"/>
    </row>
    <row r="42" spans="1:12" s="266" customFormat="1" ht="18" customHeight="1" x14ac:dyDescent="0.25">
      <c r="A42" s="2110" t="s">
        <v>16</v>
      </c>
      <c r="B42" s="2111" t="s">
        <v>768</v>
      </c>
      <c r="C42" s="1512" t="s">
        <v>235</v>
      </c>
      <c r="D42" s="1511">
        <f>D43+D44</f>
        <v>294</v>
      </c>
      <c r="E42" s="1511">
        <f>E43+E44</f>
        <v>293.79999999999995</v>
      </c>
      <c r="F42" s="1511">
        <f>E42/D42*100</f>
        <v>99.931972789115633</v>
      </c>
      <c r="G42" s="2112" t="s">
        <v>2281</v>
      </c>
      <c r="H42" s="1511">
        <f>H43+H44</f>
        <v>293.79999999999995</v>
      </c>
      <c r="I42" s="1511">
        <f>H42/D42*100</f>
        <v>99.931972789115633</v>
      </c>
      <c r="J42" s="2101"/>
    </row>
    <row r="43" spans="1:12" s="266" customFormat="1" ht="70.5" customHeight="1" x14ac:dyDescent="0.25">
      <c r="A43" s="2110"/>
      <c r="B43" s="2111"/>
      <c r="C43" s="1512" t="s">
        <v>205</v>
      </c>
      <c r="D43" s="1511">
        <f>D46</f>
        <v>291</v>
      </c>
      <c r="E43" s="1511">
        <f>E46</f>
        <v>290.89999999999998</v>
      </c>
      <c r="F43" s="1511">
        <f t="shared" ref="F43:F44" si="7">E43/D43*100</f>
        <v>99.965635738831608</v>
      </c>
      <c r="G43" s="2113"/>
      <c r="H43" s="1511">
        <f>H46</f>
        <v>290.89999999999998</v>
      </c>
      <c r="I43" s="1511">
        <f t="shared" ref="I43:I44" si="8">H43/D43*100</f>
        <v>99.965635738831608</v>
      </c>
      <c r="J43" s="2104"/>
    </row>
    <row r="44" spans="1:12" s="266" customFormat="1" ht="93" customHeight="1" x14ac:dyDescent="0.25">
      <c r="A44" s="2110"/>
      <c r="B44" s="2111"/>
      <c r="C44" s="1512" t="s">
        <v>214</v>
      </c>
      <c r="D44" s="1511">
        <f>D47</f>
        <v>3</v>
      </c>
      <c r="E44" s="1511">
        <f>E47</f>
        <v>2.9</v>
      </c>
      <c r="F44" s="1511">
        <f t="shared" si="7"/>
        <v>96.666666666666671</v>
      </c>
      <c r="G44" s="2113"/>
      <c r="H44" s="1511">
        <f>H47</f>
        <v>2.9</v>
      </c>
      <c r="I44" s="1511">
        <f t="shared" si="8"/>
        <v>96.666666666666671</v>
      </c>
      <c r="J44" s="2104"/>
    </row>
    <row r="45" spans="1:12" s="266" customFormat="1" x14ac:dyDescent="0.25">
      <c r="A45" s="2108" t="s">
        <v>206</v>
      </c>
      <c r="B45" s="2109" t="s">
        <v>769</v>
      </c>
      <c r="C45" s="1515" t="s">
        <v>235</v>
      </c>
      <c r="D45" s="1510">
        <f>D46+D47</f>
        <v>294</v>
      </c>
      <c r="E45" s="1510">
        <f>E46+E47</f>
        <v>293.79999999999995</v>
      </c>
      <c r="F45" s="1510">
        <f>E45/D45*100</f>
        <v>99.931972789115633</v>
      </c>
      <c r="G45" s="2113"/>
      <c r="H45" s="1510">
        <f>H46+H47</f>
        <v>293.79999999999995</v>
      </c>
      <c r="I45" s="1510">
        <f>H45/D45*100</f>
        <v>99.931972789115633</v>
      </c>
      <c r="J45" s="2104"/>
    </row>
    <row r="46" spans="1:12" s="266" customFormat="1" ht="73.5" customHeight="1" x14ac:dyDescent="0.25">
      <c r="A46" s="2086"/>
      <c r="B46" s="2081"/>
      <c r="C46" s="1372" t="s">
        <v>205</v>
      </c>
      <c r="D46" s="1374">
        <f>291</f>
        <v>291</v>
      </c>
      <c r="E46" s="1374">
        <v>290.89999999999998</v>
      </c>
      <c r="F46" s="1374">
        <f>E46/D46*100</f>
        <v>99.965635738831608</v>
      </c>
      <c r="G46" s="2113"/>
      <c r="H46" s="1374">
        <f>290.9</f>
        <v>290.89999999999998</v>
      </c>
      <c r="I46" s="1374">
        <f>H46/D46*100</f>
        <v>99.965635738831608</v>
      </c>
      <c r="J46" s="2104"/>
    </row>
    <row r="47" spans="1:12" s="266" customFormat="1" ht="90.75" customHeight="1" x14ac:dyDescent="0.25">
      <c r="A47" s="2086"/>
      <c r="B47" s="2081"/>
      <c r="C47" s="1372" t="s">
        <v>214</v>
      </c>
      <c r="D47" s="1374">
        <f>3</f>
        <v>3</v>
      </c>
      <c r="E47" s="1374">
        <f>2.9</f>
        <v>2.9</v>
      </c>
      <c r="F47" s="1374">
        <f>E47/D47*100</f>
        <v>96.666666666666671</v>
      </c>
      <c r="G47" s="2114"/>
      <c r="H47" s="1374">
        <v>2.9</v>
      </c>
      <c r="I47" s="1374">
        <f t="shared" ref="I47" si="9">H47/D47*100</f>
        <v>96.666666666666671</v>
      </c>
      <c r="J47" s="2102"/>
    </row>
    <row r="48" spans="1:12" s="266" customFormat="1" x14ac:dyDescent="0.25">
      <c r="A48" s="2086"/>
      <c r="B48" s="2111" t="s">
        <v>333</v>
      </c>
      <c r="C48" s="1376" t="s">
        <v>235</v>
      </c>
      <c r="D48" s="1375">
        <f>D49+D50</f>
        <v>294</v>
      </c>
      <c r="E48" s="1375">
        <f>E49+E50</f>
        <v>293.79999999999995</v>
      </c>
      <c r="F48" s="1375">
        <f>E48/D48*100</f>
        <v>99.931972789115633</v>
      </c>
      <c r="G48" s="2087"/>
      <c r="H48" s="1375">
        <f>H49+H50</f>
        <v>293.79999999999995</v>
      </c>
      <c r="I48" s="1375">
        <f>H48/D48*100</f>
        <v>99.931972789115633</v>
      </c>
      <c r="J48" s="2101"/>
    </row>
    <row r="49" spans="1:10" s="266" customFormat="1" ht="70.5" customHeight="1" x14ac:dyDescent="0.25">
      <c r="A49" s="2086"/>
      <c r="B49" s="2111"/>
      <c r="C49" s="1376" t="s">
        <v>205</v>
      </c>
      <c r="D49" s="1375">
        <f>D43</f>
        <v>291</v>
      </c>
      <c r="E49" s="1375">
        <f>E43</f>
        <v>290.89999999999998</v>
      </c>
      <c r="F49" s="1375">
        <f t="shared" ref="F49:F50" si="10">E49/D49*100</f>
        <v>99.965635738831608</v>
      </c>
      <c r="G49" s="2105"/>
      <c r="H49" s="1375">
        <f>H43</f>
        <v>290.89999999999998</v>
      </c>
      <c r="I49" s="1375">
        <f t="shared" ref="I49:I50" si="11">H49/D49*100</f>
        <v>99.965635738831608</v>
      </c>
      <c r="J49" s="2104"/>
    </row>
    <row r="50" spans="1:10" s="266" customFormat="1" ht="90.75" customHeight="1" x14ac:dyDescent="0.25">
      <c r="A50" s="2086"/>
      <c r="B50" s="2111"/>
      <c r="C50" s="1376" t="s">
        <v>214</v>
      </c>
      <c r="D50" s="1375">
        <f>D44</f>
        <v>3</v>
      </c>
      <c r="E50" s="1375">
        <f>E44</f>
        <v>2.9</v>
      </c>
      <c r="F50" s="1375">
        <f t="shared" si="10"/>
        <v>96.666666666666671</v>
      </c>
      <c r="G50" s="2088"/>
      <c r="H50" s="1375">
        <f>H44</f>
        <v>2.9</v>
      </c>
      <c r="I50" s="1375">
        <f t="shared" si="11"/>
        <v>96.666666666666671</v>
      </c>
      <c r="J50" s="2102"/>
    </row>
    <row r="51" spans="1:10" s="266" customFormat="1" x14ac:dyDescent="0.25">
      <c r="A51" s="2110" t="s">
        <v>770</v>
      </c>
      <c r="B51" s="2110"/>
      <c r="C51" s="2110"/>
      <c r="D51" s="2110"/>
      <c r="E51" s="2110"/>
      <c r="F51" s="2110"/>
      <c r="G51" s="2110"/>
      <c r="H51" s="2110"/>
      <c r="I51" s="2110"/>
      <c r="J51" s="2110"/>
    </row>
    <row r="52" spans="1:10" s="266" customFormat="1" ht="18" customHeight="1" x14ac:dyDescent="0.25">
      <c r="A52" s="2076" t="s">
        <v>16</v>
      </c>
      <c r="B52" s="2078" t="s">
        <v>771</v>
      </c>
      <c r="C52" s="2119" t="s">
        <v>2273</v>
      </c>
      <c r="D52" s="2120"/>
      <c r="E52" s="2120"/>
      <c r="F52" s="2120"/>
      <c r="G52" s="2120"/>
      <c r="H52" s="2120"/>
      <c r="I52" s="2120"/>
      <c r="J52" s="2121"/>
    </row>
    <row r="53" spans="1:10" s="266" customFormat="1" ht="89.25" customHeight="1" x14ac:dyDescent="0.25">
      <c r="A53" s="2089"/>
      <c r="B53" s="2118"/>
      <c r="C53" s="2122"/>
      <c r="D53" s="2123"/>
      <c r="E53" s="2123"/>
      <c r="F53" s="2123"/>
      <c r="G53" s="2123"/>
      <c r="H53" s="2123"/>
      <c r="I53" s="2123"/>
      <c r="J53" s="2124"/>
    </row>
    <row r="54" spans="1:10" s="266" customFormat="1" ht="75.75" hidden="1" customHeight="1" x14ac:dyDescent="0.25">
      <c r="A54" s="2077"/>
      <c r="B54" s="2079"/>
      <c r="C54" s="2125"/>
      <c r="D54" s="2126"/>
      <c r="E54" s="2126"/>
      <c r="F54" s="2126"/>
      <c r="G54" s="2126"/>
      <c r="H54" s="2126"/>
      <c r="I54" s="2126"/>
      <c r="J54" s="2127"/>
    </row>
    <row r="55" spans="1:10" s="266" customFormat="1" ht="72" customHeight="1" x14ac:dyDescent="0.25">
      <c r="A55" s="1374" t="s">
        <v>206</v>
      </c>
      <c r="B55" s="1372" t="s">
        <v>772</v>
      </c>
      <c r="C55" s="2128" t="s">
        <v>2273</v>
      </c>
      <c r="D55" s="2128"/>
      <c r="E55" s="2128"/>
      <c r="F55" s="2128"/>
      <c r="G55" s="2128"/>
      <c r="H55" s="2128"/>
      <c r="I55" s="2128"/>
      <c r="J55" s="2128"/>
    </row>
    <row r="56" spans="1:10" s="266" customFormat="1" ht="19.5" customHeight="1" x14ac:dyDescent="0.25">
      <c r="A56" s="2096"/>
      <c r="B56" s="2087" t="s">
        <v>773</v>
      </c>
      <c r="C56" s="608" t="s">
        <v>235</v>
      </c>
      <c r="D56" s="1375">
        <f>D57+D58</f>
        <v>0</v>
      </c>
      <c r="E56" s="1375">
        <f>E57+E58</f>
        <v>0</v>
      </c>
      <c r="F56" s="1375">
        <f>0</f>
        <v>0</v>
      </c>
      <c r="G56" s="2076"/>
      <c r="H56" s="1375">
        <f>H57+H58</f>
        <v>0</v>
      </c>
      <c r="I56" s="1375">
        <f>0</f>
        <v>0</v>
      </c>
      <c r="J56" s="2076"/>
    </row>
    <row r="57" spans="1:10" s="266" customFormat="1" ht="89.25" customHeight="1" x14ac:dyDescent="0.25">
      <c r="A57" s="2129"/>
      <c r="B57" s="2105"/>
      <c r="C57" s="608" t="s">
        <v>205</v>
      </c>
      <c r="D57" s="1375">
        <f>0</f>
        <v>0</v>
      </c>
      <c r="E57" s="1375">
        <f>0</f>
        <v>0</v>
      </c>
      <c r="F57" s="1375">
        <f>0</f>
        <v>0</v>
      </c>
      <c r="G57" s="2089"/>
      <c r="H57" s="1375">
        <f>0</f>
        <v>0</v>
      </c>
      <c r="I57" s="1375">
        <f>0</f>
        <v>0</v>
      </c>
      <c r="J57" s="2089"/>
    </row>
    <row r="58" spans="1:10" s="266" customFormat="1" ht="93.75" customHeight="1" x14ac:dyDescent="0.25">
      <c r="A58" s="2097"/>
      <c r="B58" s="2088"/>
      <c r="C58" s="1376" t="s">
        <v>214</v>
      </c>
      <c r="D58" s="1375">
        <f>0</f>
        <v>0</v>
      </c>
      <c r="E58" s="1375">
        <f>0</f>
        <v>0</v>
      </c>
      <c r="F58" s="1375">
        <f>0</f>
        <v>0</v>
      </c>
      <c r="G58" s="2077"/>
      <c r="H58" s="1375">
        <f>0</f>
        <v>0</v>
      </c>
      <c r="I58" s="1375">
        <f>0</f>
        <v>0</v>
      </c>
      <c r="J58" s="2077"/>
    </row>
    <row r="59" spans="1:10" s="266" customFormat="1" x14ac:dyDescent="0.25">
      <c r="A59" s="2110" t="s">
        <v>774</v>
      </c>
      <c r="B59" s="2110"/>
      <c r="C59" s="2076"/>
      <c r="D59" s="2076"/>
      <c r="E59" s="2076"/>
      <c r="F59" s="2076"/>
      <c r="G59" s="2076"/>
      <c r="H59" s="2076"/>
      <c r="I59" s="2076"/>
      <c r="J59" s="2076"/>
    </row>
    <row r="60" spans="1:10" s="266" customFormat="1" ht="252.75" customHeight="1" x14ac:dyDescent="0.25">
      <c r="A60" s="1375" t="s">
        <v>16</v>
      </c>
      <c r="B60" s="1406" t="s">
        <v>775</v>
      </c>
      <c r="C60" s="2119" t="s">
        <v>2275</v>
      </c>
      <c r="D60" s="2120"/>
      <c r="E60" s="2120"/>
      <c r="F60" s="2120"/>
      <c r="G60" s="2120"/>
      <c r="H60" s="2120"/>
      <c r="I60" s="2120"/>
      <c r="J60" s="2121"/>
    </row>
    <row r="61" spans="1:10" s="266" customFormat="1" ht="198.75" customHeight="1" x14ac:dyDescent="0.25">
      <c r="A61" s="1374" t="s">
        <v>206</v>
      </c>
      <c r="B61" s="1407" t="s">
        <v>776</v>
      </c>
      <c r="C61" s="2125"/>
      <c r="D61" s="2126"/>
      <c r="E61" s="2126"/>
      <c r="F61" s="2126"/>
      <c r="G61" s="2126"/>
      <c r="H61" s="2126"/>
      <c r="I61" s="2126"/>
      <c r="J61" s="2127"/>
    </row>
    <row r="62" spans="1:10" s="266" customFormat="1" ht="197.25" customHeight="1" x14ac:dyDescent="0.25">
      <c r="A62" s="1375" t="s">
        <v>24</v>
      </c>
      <c r="B62" s="1376" t="s">
        <v>777</v>
      </c>
      <c r="C62" s="1376" t="s">
        <v>537</v>
      </c>
      <c r="D62" s="1375">
        <f>0</f>
        <v>0</v>
      </c>
      <c r="E62" s="1375">
        <f>0</f>
        <v>0</v>
      </c>
      <c r="F62" s="1375">
        <f>0</f>
        <v>0</v>
      </c>
      <c r="G62" s="603"/>
      <c r="H62" s="1375">
        <f>0</f>
        <v>0</v>
      </c>
      <c r="I62" s="1375">
        <f>0</f>
        <v>0</v>
      </c>
      <c r="J62" s="1373"/>
    </row>
    <row r="63" spans="1:10" s="266" customFormat="1" ht="128.25" customHeight="1" x14ac:dyDescent="0.25">
      <c r="A63" s="1374" t="s">
        <v>261</v>
      </c>
      <c r="B63" s="1372" t="s">
        <v>778</v>
      </c>
      <c r="C63" s="2115" t="s">
        <v>2282</v>
      </c>
      <c r="D63" s="2116"/>
      <c r="E63" s="2116"/>
      <c r="F63" s="2116"/>
      <c r="G63" s="2116"/>
      <c r="H63" s="2116"/>
      <c r="I63" s="2116"/>
      <c r="J63" s="2117"/>
    </row>
    <row r="64" spans="1:10" s="266" customFormat="1" ht="147.75" customHeight="1" x14ac:dyDescent="0.25">
      <c r="A64" s="1374" t="s">
        <v>310</v>
      </c>
      <c r="B64" s="1372" t="s">
        <v>779</v>
      </c>
      <c r="C64" s="2115" t="s">
        <v>2282</v>
      </c>
      <c r="D64" s="2116"/>
      <c r="E64" s="2116"/>
      <c r="F64" s="2116"/>
      <c r="G64" s="2116"/>
      <c r="H64" s="2116"/>
      <c r="I64" s="2116"/>
      <c r="J64" s="2117"/>
    </row>
    <row r="65" spans="1:10" s="266" customFormat="1" ht="255.75" customHeight="1" x14ac:dyDescent="0.25">
      <c r="A65" s="1375" t="s">
        <v>36</v>
      </c>
      <c r="B65" s="1376" t="s">
        <v>780</v>
      </c>
      <c r="C65" s="2130" t="s">
        <v>2283</v>
      </c>
      <c r="D65" s="2131"/>
      <c r="E65" s="2131"/>
      <c r="F65" s="2131"/>
      <c r="G65" s="2131"/>
      <c r="H65" s="2131"/>
      <c r="I65" s="2131"/>
      <c r="J65" s="2132"/>
    </row>
    <row r="66" spans="1:10" s="266" customFormat="1" ht="231" customHeight="1" x14ac:dyDescent="0.25">
      <c r="A66" s="1374" t="s">
        <v>218</v>
      </c>
      <c r="B66" s="1372" t="s">
        <v>2284</v>
      </c>
      <c r="C66" s="2133" t="s">
        <v>2282</v>
      </c>
      <c r="D66" s="2133"/>
      <c r="E66" s="2133"/>
      <c r="F66" s="2133"/>
      <c r="G66" s="2133"/>
      <c r="H66" s="2133"/>
      <c r="I66" s="2133"/>
      <c r="J66" s="2133"/>
    </row>
    <row r="67" spans="1:10" s="266" customFormat="1" ht="56.25" customHeight="1" x14ac:dyDescent="0.25">
      <c r="A67" s="1371"/>
      <c r="B67" s="1376" t="s">
        <v>298</v>
      </c>
      <c r="C67" s="1376" t="s">
        <v>537</v>
      </c>
      <c r="D67" s="1375">
        <f>D60+D62+D65</f>
        <v>0</v>
      </c>
      <c r="E67" s="1375">
        <f>E60+E62+E65</f>
        <v>0</v>
      </c>
      <c r="F67" s="1375">
        <f>0</f>
        <v>0</v>
      </c>
      <c r="G67" s="603"/>
      <c r="H67" s="1375">
        <f>H60+H62+H65</f>
        <v>0</v>
      </c>
      <c r="I67" s="1375">
        <f>0</f>
        <v>0</v>
      </c>
      <c r="J67" s="603"/>
    </row>
    <row r="68" spans="1:10" s="266" customFormat="1" ht="17.25" customHeight="1" x14ac:dyDescent="0.25">
      <c r="A68" s="2086"/>
      <c r="B68" s="2111" t="s">
        <v>618</v>
      </c>
      <c r="C68" s="1376" t="s">
        <v>235</v>
      </c>
      <c r="D68" s="1375">
        <f>D69+D70+D71+D72</f>
        <v>56358.500000000007</v>
      </c>
      <c r="E68" s="1375">
        <f>E69+E70+E71+E72</f>
        <v>64876</v>
      </c>
      <c r="F68" s="1375">
        <f>E68/D68*100</f>
        <v>115.11307078790243</v>
      </c>
      <c r="G68" s="2087"/>
      <c r="H68" s="1375">
        <f>H69+H70+H71+H72</f>
        <v>64876</v>
      </c>
      <c r="I68" s="1375">
        <f>H68/D68*100</f>
        <v>115.11307078790243</v>
      </c>
      <c r="J68" s="2087"/>
    </row>
    <row r="69" spans="1:10" s="266" customFormat="1" ht="70.5" customHeight="1" x14ac:dyDescent="0.25">
      <c r="A69" s="2086"/>
      <c r="B69" s="2111"/>
      <c r="C69" s="1376" t="s">
        <v>537</v>
      </c>
      <c r="D69" s="1375">
        <f>D33+D67</f>
        <v>1498.8</v>
      </c>
      <c r="E69" s="1375">
        <f>E33+E67</f>
        <v>1498.3</v>
      </c>
      <c r="F69" s="1375">
        <f t="shared" ref="F69:F72" si="12">E69/D69*100</f>
        <v>99.966639978649582</v>
      </c>
      <c r="G69" s="2105"/>
      <c r="H69" s="1375">
        <f>H33+H67</f>
        <v>1498.3</v>
      </c>
      <c r="I69" s="1375">
        <f t="shared" ref="I69:I72" si="13">H69/D69*100</f>
        <v>99.966639978649582</v>
      </c>
      <c r="J69" s="2105"/>
    </row>
    <row r="70" spans="1:10" s="266" customFormat="1" ht="72.75" customHeight="1" x14ac:dyDescent="0.25">
      <c r="A70" s="2086"/>
      <c r="B70" s="2111"/>
      <c r="C70" s="1376" t="s">
        <v>205</v>
      </c>
      <c r="D70" s="1375">
        <f>D20+D34+D40+D49+D57</f>
        <v>35375.800000000003</v>
      </c>
      <c r="E70" s="1375">
        <f>E20+E34+E40+E49</f>
        <v>34704.6</v>
      </c>
      <c r="F70" s="1375">
        <f t="shared" si="12"/>
        <v>98.102657749082695</v>
      </c>
      <c r="G70" s="2105"/>
      <c r="H70" s="1375">
        <f>H20+H34+H40+H49+H57</f>
        <v>34704.6</v>
      </c>
      <c r="I70" s="1375">
        <f t="shared" si="13"/>
        <v>98.102657749082695</v>
      </c>
      <c r="J70" s="2105"/>
    </row>
    <row r="71" spans="1:10" s="266" customFormat="1" ht="87.75" customHeight="1" x14ac:dyDescent="0.25">
      <c r="A71" s="2086"/>
      <c r="B71" s="2111"/>
      <c r="C71" s="1376" t="s">
        <v>214</v>
      </c>
      <c r="D71" s="1375">
        <f>D35+D50+D58</f>
        <v>3483.9</v>
      </c>
      <c r="E71" s="1375">
        <f>E35+E50+E58</f>
        <v>3483.8</v>
      </c>
      <c r="F71" s="1375">
        <f t="shared" si="12"/>
        <v>99.997129653549194</v>
      </c>
      <c r="G71" s="2105"/>
      <c r="H71" s="1375">
        <f>H35+H50+H58</f>
        <v>3483.8</v>
      </c>
      <c r="I71" s="1375">
        <f t="shared" si="13"/>
        <v>99.997129653549194</v>
      </c>
      <c r="J71" s="2105"/>
    </row>
    <row r="72" spans="1:10" s="266" customFormat="1" ht="57" customHeight="1" x14ac:dyDescent="0.25">
      <c r="A72" s="2086"/>
      <c r="B72" s="2111"/>
      <c r="C72" s="1376" t="s">
        <v>695</v>
      </c>
      <c r="D72" s="1375">
        <f>D36</f>
        <v>16000</v>
      </c>
      <c r="E72" s="1375">
        <f>E36</f>
        <v>25189.3</v>
      </c>
      <c r="F72" s="1375">
        <f t="shared" si="12"/>
        <v>157.43312499999999</v>
      </c>
      <c r="G72" s="2088"/>
      <c r="H72" s="1375">
        <f>H36</f>
        <v>25189.3</v>
      </c>
      <c r="I72" s="1375">
        <f t="shared" si="13"/>
        <v>157.43312499999999</v>
      </c>
      <c r="J72" s="2088"/>
    </row>
    <row r="78" spans="1:10" x14ac:dyDescent="0.25">
      <c r="F78" s="607"/>
    </row>
  </sheetData>
  <mergeCells count="69">
    <mergeCell ref="G10:G11"/>
    <mergeCell ref="J10:J11"/>
    <mergeCell ref="J16:J18"/>
    <mergeCell ref="J22:J23"/>
    <mergeCell ref="G22:G31"/>
    <mergeCell ref="J24:J26"/>
    <mergeCell ref="J27:J31"/>
    <mergeCell ref="C64:J64"/>
    <mergeCell ref="C65:J65"/>
    <mergeCell ref="C66:J66"/>
    <mergeCell ref="A68:A72"/>
    <mergeCell ref="B68:B72"/>
    <mergeCell ref="G68:G72"/>
    <mergeCell ref="J68:J72"/>
    <mergeCell ref="C63:J63"/>
    <mergeCell ref="G56:G58"/>
    <mergeCell ref="J56:J58"/>
    <mergeCell ref="A48:A50"/>
    <mergeCell ref="B48:B50"/>
    <mergeCell ref="A51:J51"/>
    <mergeCell ref="A52:A54"/>
    <mergeCell ref="B52:B54"/>
    <mergeCell ref="C52:J54"/>
    <mergeCell ref="G48:G50"/>
    <mergeCell ref="J48:J50"/>
    <mergeCell ref="C55:J55"/>
    <mergeCell ref="A56:A58"/>
    <mergeCell ref="B56:B58"/>
    <mergeCell ref="A59:J59"/>
    <mergeCell ref="C60:J61"/>
    <mergeCell ref="A45:A47"/>
    <mergeCell ref="B45:B47"/>
    <mergeCell ref="A41:J41"/>
    <mergeCell ref="A42:A44"/>
    <mergeCell ref="B42:B44"/>
    <mergeCell ref="G42:G47"/>
    <mergeCell ref="J42:J47"/>
    <mergeCell ref="A37:J37"/>
    <mergeCell ref="G38:G39"/>
    <mergeCell ref="J32:J36"/>
    <mergeCell ref="G32:G36"/>
    <mergeCell ref="J38:J39"/>
    <mergeCell ref="A32:A36"/>
    <mergeCell ref="B32:B36"/>
    <mergeCell ref="A27:A31"/>
    <mergeCell ref="B27:B31"/>
    <mergeCell ref="I17:I18"/>
    <mergeCell ref="D17:D18"/>
    <mergeCell ref="E17:E18"/>
    <mergeCell ref="G19:G20"/>
    <mergeCell ref="A22:A26"/>
    <mergeCell ref="B22:B26"/>
    <mergeCell ref="G16:G18"/>
    <mergeCell ref="A19:A20"/>
    <mergeCell ref="B19:B20"/>
    <mergeCell ref="A21:J21"/>
    <mergeCell ref="F17:F18"/>
    <mergeCell ref="H17:H18"/>
    <mergeCell ref="J19:J20"/>
    <mergeCell ref="A2:J2"/>
    <mergeCell ref="A3:J3"/>
    <mergeCell ref="A4:J4"/>
    <mergeCell ref="A5:J5"/>
    <mergeCell ref="A9:J9"/>
    <mergeCell ref="A10:A11"/>
    <mergeCell ref="B10:B11"/>
    <mergeCell ref="A17:A18"/>
    <mergeCell ref="B17:B18"/>
    <mergeCell ref="C17:C18"/>
  </mergeCells>
  <pageMargins left="0.78740157480314965" right="0.39370078740157483" top="0.78740157480314965" bottom="0.78740157480314965" header="0.39370078740157483" footer="0.39370078740157483"/>
  <pageSetup paperSize="9" scale="60" firstPageNumber="152" fitToWidth="0" fitToHeight="0" orientation="landscape" useFirstPageNumber="1" r:id="rId1"/>
  <headerFooter>
    <oddFooter>&amp;R&amp;"Arial,обычный"&amp;14&amp;P</oddFooter>
  </headerFooter>
  <rowBreaks count="4" manualBreakCount="4">
    <brk id="20" max="16383" man="1"/>
    <brk id="31" max="16383" man="1"/>
    <brk id="40" max="16383" man="1"/>
    <brk id="5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T280"/>
  <sheetViews>
    <sheetView zoomScale="60" zoomScaleNormal="60" zoomScalePageLayoutView="40" workbookViewId="0">
      <pane ySplit="14" topLeftCell="A133" activePane="bottomLeft" state="frozen"/>
      <selection pane="bottomLeft" activeCell="B145" sqref="B145"/>
    </sheetView>
  </sheetViews>
  <sheetFormatPr defaultColWidth="17" defaultRowHeight="18" x14ac:dyDescent="0.25"/>
  <cols>
    <col min="1" max="1" width="7.42578125" style="1" customWidth="1"/>
    <col min="2" max="2" width="100" style="2" customWidth="1"/>
    <col min="3" max="3" width="24.42578125" style="3" customWidth="1"/>
    <col min="4" max="4" width="20.42578125" style="68" customWidth="1"/>
    <col min="5" max="5" width="17.42578125" style="68" customWidth="1"/>
    <col min="6" max="6" width="19.140625" style="68" customWidth="1"/>
    <col min="7" max="7" width="22.85546875" style="68" customWidth="1"/>
    <col min="8" max="8" width="18.140625" style="8" hidden="1" customWidth="1"/>
    <col min="9" max="9" width="15.28515625" style="5" hidden="1" customWidth="1"/>
    <col min="10" max="10" width="17" style="5" hidden="1" customWidth="1"/>
    <col min="11" max="11" width="18" style="5" hidden="1" customWidth="1"/>
    <col min="12" max="12" width="16.28515625" style="5" hidden="1" customWidth="1"/>
    <col min="13" max="13" width="18.140625" style="6" hidden="1" customWidth="1"/>
    <col min="14" max="14" width="8.140625" style="6" hidden="1" customWidth="1"/>
    <col min="15" max="15" width="5" style="6" hidden="1" customWidth="1"/>
    <col min="16" max="16" width="21.85546875" style="6" bestFit="1" customWidth="1"/>
    <col min="17" max="18" width="19.85546875" style="5" bestFit="1" customWidth="1"/>
    <col min="19" max="256" width="17" style="5"/>
    <col min="257" max="257" width="7.42578125" style="5" customWidth="1"/>
    <col min="258" max="258" width="100" style="5" customWidth="1"/>
    <col min="259" max="259" width="24.42578125" style="5" customWidth="1"/>
    <col min="260" max="260" width="20.42578125" style="5" customWidth="1"/>
    <col min="261" max="261" width="17.42578125" style="5" customWidth="1"/>
    <col min="262" max="262" width="19.140625" style="5" customWidth="1"/>
    <col min="263" max="263" width="22.85546875" style="5" customWidth="1"/>
    <col min="264" max="271" width="0" style="5" hidden="1" customWidth="1"/>
    <col min="272" max="272" width="21.85546875" style="5" bestFit="1" customWidth="1"/>
    <col min="273" max="274" width="19.85546875" style="5" bestFit="1" customWidth="1"/>
    <col min="275" max="512" width="17" style="5"/>
    <col min="513" max="513" width="7.42578125" style="5" customWidth="1"/>
    <col min="514" max="514" width="100" style="5" customWidth="1"/>
    <col min="515" max="515" width="24.42578125" style="5" customWidth="1"/>
    <col min="516" max="516" width="20.42578125" style="5" customWidth="1"/>
    <col min="517" max="517" width="17.42578125" style="5" customWidth="1"/>
    <col min="518" max="518" width="19.140625" style="5" customWidth="1"/>
    <col min="519" max="519" width="22.85546875" style="5" customWidth="1"/>
    <col min="520" max="527" width="0" style="5" hidden="1" customWidth="1"/>
    <col min="528" max="528" width="21.85546875" style="5" bestFit="1" customWidth="1"/>
    <col min="529" max="530" width="19.85546875" style="5" bestFit="1" customWidth="1"/>
    <col min="531" max="768" width="17" style="5"/>
    <col min="769" max="769" width="7.42578125" style="5" customWidth="1"/>
    <col min="770" max="770" width="100" style="5" customWidth="1"/>
    <col min="771" max="771" width="24.42578125" style="5" customWidth="1"/>
    <col min="772" max="772" width="20.42578125" style="5" customWidth="1"/>
    <col min="773" max="773" width="17.42578125" style="5" customWidth="1"/>
    <col min="774" max="774" width="19.140625" style="5" customWidth="1"/>
    <col min="775" max="775" width="22.85546875" style="5" customWidth="1"/>
    <col min="776" max="783" width="0" style="5" hidden="1" customWidth="1"/>
    <col min="784" max="784" width="21.85546875" style="5" bestFit="1" customWidth="1"/>
    <col min="785" max="786" width="19.85546875" style="5" bestFit="1" customWidth="1"/>
    <col min="787" max="1024" width="17" style="5"/>
    <col min="1025" max="1025" width="7.42578125" style="5" customWidth="1"/>
    <col min="1026" max="1026" width="100" style="5" customWidth="1"/>
    <col min="1027" max="1027" width="24.42578125" style="5" customWidth="1"/>
    <col min="1028" max="1028" width="20.42578125" style="5" customWidth="1"/>
    <col min="1029" max="1029" width="17.42578125" style="5" customWidth="1"/>
    <col min="1030" max="1030" width="19.140625" style="5" customWidth="1"/>
    <col min="1031" max="1031" width="22.85546875" style="5" customWidth="1"/>
    <col min="1032" max="1039" width="0" style="5" hidden="1" customWidth="1"/>
    <col min="1040" max="1040" width="21.85546875" style="5" bestFit="1" customWidth="1"/>
    <col min="1041" max="1042" width="19.85546875" style="5" bestFit="1" customWidth="1"/>
    <col min="1043" max="1280" width="17" style="5"/>
    <col min="1281" max="1281" width="7.42578125" style="5" customWidth="1"/>
    <col min="1282" max="1282" width="100" style="5" customWidth="1"/>
    <col min="1283" max="1283" width="24.42578125" style="5" customWidth="1"/>
    <col min="1284" max="1284" width="20.42578125" style="5" customWidth="1"/>
    <col min="1285" max="1285" width="17.42578125" style="5" customWidth="1"/>
    <col min="1286" max="1286" width="19.140625" style="5" customWidth="1"/>
    <col min="1287" max="1287" width="22.85546875" style="5" customWidth="1"/>
    <col min="1288" max="1295" width="0" style="5" hidden="1" customWidth="1"/>
    <col min="1296" max="1296" width="21.85546875" style="5" bestFit="1" customWidth="1"/>
    <col min="1297" max="1298" width="19.85546875" style="5" bestFit="1" customWidth="1"/>
    <col min="1299" max="1536" width="17" style="5"/>
    <col min="1537" max="1537" width="7.42578125" style="5" customWidth="1"/>
    <col min="1538" max="1538" width="100" style="5" customWidth="1"/>
    <col min="1539" max="1539" width="24.42578125" style="5" customWidth="1"/>
    <col min="1540" max="1540" width="20.42578125" style="5" customWidth="1"/>
    <col min="1541" max="1541" width="17.42578125" style="5" customWidth="1"/>
    <col min="1542" max="1542" width="19.140625" style="5" customWidth="1"/>
    <col min="1543" max="1543" width="22.85546875" style="5" customWidth="1"/>
    <col min="1544" max="1551" width="0" style="5" hidden="1" customWidth="1"/>
    <col min="1552" max="1552" width="21.85546875" style="5" bestFit="1" customWidth="1"/>
    <col min="1553" max="1554" width="19.85546875" style="5" bestFit="1" customWidth="1"/>
    <col min="1555" max="1792" width="17" style="5"/>
    <col min="1793" max="1793" width="7.42578125" style="5" customWidth="1"/>
    <col min="1794" max="1794" width="100" style="5" customWidth="1"/>
    <col min="1795" max="1795" width="24.42578125" style="5" customWidth="1"/>
    <col min="1796" max="1796" width="20.42578125" style="5" customWidth="1"/>
    <col min="1797" max="1797" width="17.42578125" style="5" customWidth="1"/>
    <col min="1798" max="1798" width="19.140625" style="5" customWidth="1"/>
    <col min="1799" max="1799" width="22.85546875" style="5" customWidth="1"/>
    <col min="1800" max="1807" width="0" style="5" hidden="1" customWidth="1"/>
    <col min="1808" max="1808" width="21.85546875" style="5" bestFit="1" customWidth="1"/>
    <col min="1809" max="1810" width="19.85546875" style="5" bestFit="1" customWidth="1"/>
    <col min="1811" max="2048" width="17" style="5"/>
    <col min="2049" max="2049" width="7.42578125" style="5" customWidth="1"/>
    <col min="2050" max="2050" width="100" style="5" customWidth="1"/>
    <col min="2051" max="2051" width="24.42578125" style="5" customWidth="1"/>
    <col min="2052" max="2052" width="20.42578125" style="5" customWidth="1"/>
    <col min="2053" max="2053" width="17.42578125" style="5" customWidth="1"/>
    <col min="2054" max="2054" width="19.140625" style="5" customWidth="1"/>
    <col min="2055" max="2055" width="22.85546875" style="5" customWidth="1"/>
    <col min="2056" max="2063" width="0" style="5" hidden="1" customWidth="1"/>
    <col min="2064" max="2064" width="21.85546875" style="5" bestFit="1" customWidth="1"/>
    <col min="2065" max="2066" width="19.85546875" style="5" bestFit="1" customWidth="1"/>
    <col min="2067" max="2304" width="17" style="5"/>
    <col min="2305" max="2305" width="7.42578125" style="5" customWidth="1"/>
    <col min="2306" max="2306" width="100" style="5" customWidth="1"/>
    <col min="2307" max="2307" width="24.42578125" style="5" customWidth="1"/>
    <col min="2308" max="2308" width="20.42578125" style="5" customWidth="1"/>
    <col min="2309" max="2309" width="17.42578125" style="5" customWidth="1"/>
    <col min="2310" max="2310" width="19.140625" style="5" customWidth="1"/>
    <col min="2311" max="2311" width="22.85546875" style="5" customWidth="1"/>
    <col min="2312" max="2319" width="0" style="5" hidden="1" customWidth="1"/>
    <col min="2320" max="2320" width="21.85546875" style="5" bestFit="1" customWidth="1"/>
    <col min="2321" max="2322" width="19.85546875" style="5" bestFit="1" customWidth="1"/>
    <col min="2323" max="2560" width="17" style="5"/>
    <col min="2561" max="2561" width="7.42578125" style="5" customWidth="1"/>
    <col min="2562" max="2562" width="100" style="5" customWidth="1"/>
    <col min="2563" max="2563" width="24.42578125" style="5" customWidth="1"/>
    <col min="2564" max="2564" width="20.42578125" style="5" customWidth="1"/>
    <col min="2565" max="2565" width="17.42578125" style="5" customWidth="1"/>
    <col min="2566" max="2566" width="19.140625" style="5" customWidth="1"/>
    <col min="2567" max="2567" width="22.85546875" style="5" customWidth="1"/>
    <col min="2568" max="2575" width="0" style="5" hidden="1" customWidth="1"/>
    <col min="2576" max="2576" width="21.85546875" style="5" bestFit="1" customWidth="1"/>
    <col min="2577" max="2578" width="19.85546875" style="5" bestFit="1" customWidth="1"/>
    <col min="2579" max="2816" width="17" style="5"/>
    <col min="2817" max="2817" width="7.42578125" style="5" customWidth="1"/>
    <col min="2818" max="2818" width="100" style="5" customWidth="1"/>
    <col min="2819" max="2819" width="24.42578125" style="5" customWidth="1"/>
    <col min="2820" max="2820" width="20.42578125" style="5" customWidth="1"/>
    <col min="2821" max="2821" width="17.42578125" style="5" customWidth="1"/>
    <col min="2822" max="2822" width="19.140625" style="5" customWidth="1"/>
    <col min="2823" max="2823" width="22.85546875" style="5" customWidth="1"/>
    <col min="2824" max="2831" width="0" style="5" hidden="1" customWidth="1"/>
    <col min="2832" max="2832" width="21.85546875" style="5" bestFit="1" customWidth="1"/>
    <col min="2833" max="2834" width="19.85546875" style="5" bestFit="1" customWidth="1"/>
    <col min="2835" max="3072" width="17" style="5"/>
    <col min="3073" max="3073" width="7.42578125" style="5" customWidth="1"/>
    <col min="3074" max="3074" width="100" style="5" customWidth="1"/>
    <col min="3075" max="3075" width="24.42578125" style="5" customWidth="1"/>
    <col min="3076" max="3076" width="20.42578125" style="5" customWidth="1"/>
    <col min="3077" max="3077" width="17.42578125" style="5" customWidth="1"/>
    <col min="3078" max="3078" width="19.140625" style="5" customWidth="1"/>
    <col min="3079" max="3079" width="22.85546875" style="5" customWidth="1"/>
    <col min="3080" max="3087" width="0" style="5" hidden="1" customWidth="1"/>
    <col min="3088" max="3088" width="21.85546875" style="5" bestFit="1" customWidth="1"/>
    <col min="3089" max="3090" width="19.85546875" style="5" bestFit="1" customWidth="1"/>
    <col min="3091" max="3328" width="17" style="5"/>
    <col min="3329" max="3329" width="7.42578125" style="5" customWidth="1"/>
    <col min="3330" max="3330" width="100" style="5" customWidth="1"/>
    <col min="3331" max="3331" width="24.42578125" style="5" customWidth="1"/>
    <col min="3332" max="3332" width="20.42578125" style="5" customWidth="1"/>
    <col min="3333" max="3333" width="17.42578125" style="5" customWidth="1"/>
    <col min="3334" max="3334" width="19.140625" style="5" customWidth="1"/>
    <col min="3335" max="3335" width="22.85546875" style="5" customWidth="1"/>
    <col min="3336" max="3343" width="0" style="5" hidden="1" customWidth="1"/>
    <col min="3344" max="3344" width="21.85546875" style="5" bestFit="1" customWidth="1"/>
    <col min="3345" max="3346" width="19.85546875" style="5" bestFit="1" customWidth="1"/>
    <col min="3347" max="3584" width="17" style="5"/>
    <col min="3585" max="3585" width="7.42578125" style="5" customWidth="1"/>
    <col min="3586" max="3586" width="100" style="5" customWidth="1"/>
    <col min="3587" max="3587" width="24.42578125" style="5" customWidth="1"/>
    <col min="3588" max="3588" width="20.42578125" style="5" customWidth="1"/>
    <col min="3589" max="3589" width="17.42578125" style="5" customWidth="1"/>
    <col min="3590" max="3590" width="19.140625" style="5" customWidth="1"/>
    <col min="3591" max="3591" width="22.85546875" style="5" customWidth="1"/>
    <col min="3592" max="3599" width="0" style="5" hidden="1" customWidth="1"/>
    <col min="3600" max="3600" width="21.85546875" style="5" bestFit="1" customWidth="1"/>
    <col min="3601" max="3602" width="19.85546875" style="5" bestFit="1" customWidth="1"/>
    <col min="3603" max="3840" width="17" style="5"/>
    <col min="3841" max="3841" width="7.42578125" style="5" customWidth="1"/>
    <col min="3842" max="3842" width="100" style="5" customWidth="1"/>
    <col min="3843" max="3843" width="24.42578125" style="5" customWidth="1"/>
    <col min="3844" max="3844" width="20.42578125" style="5" customWidth="1"/>
    <col min="3845" max="3845" width="17.42578125" style="5" customWidth="1"/>
    <col min="3846" max="3846" width="19.140625" style="5" customWidth="1"/>
    <col min="3847" max="3847" width="22.85546875" style="5" customWidth="1"/>
    <col min="3848" max="3855" width="0" style="5" hidden="1" customWidth="1"/>
    <col min="3856" max="3856" width="21.85546875" style="5" bestFit="1" customWidth="1"/>
    <col min="3857" max="3858" width="19.85546875" style="5" bestFit="1" customWidth="1"/>
    <col min="3859" max="4096" width="17" style="5"/>
    <col min="4097" max="4097" width="7.42578125" style="5" customWidth="1"/>
    <col min="4098" max="4098" width="100" style="5" customWidth="1"/>
    <col min="4099" max="4099" width="24.42578125" style="5" customWidth="1"/>
    <col min="4100" max="4100" width="20.42578125" style="5" customWidth="1"/>
    <col min="4101" max="4101" width="17.42578125" style="5" customWidth="1"/>
    <col min="4102" max="4102" width="19.140625" style="5" customWidth="1"/>
    <col min="4103" max="4103" width="22.85546875" style="5" customWidth="1"/>
    <col min="4104" max="4111" width="0" style="5" hidden="1" customWidth="1"/>
    <col min="4112" max="4112" width="21.85546875" style="5" bestFit="1" customWidth="1"/>
    <col min="4113" max="4114" width="19.85546875" style="5" bestFit="1" customWidth="1"/>
    <col min="4115" max="4352" width="17" style="5"/>
    <col min="4353" max="4353" width="7.42578125" style="5" customWidth="1"/>
    <col min="4354" max="4354" width="100" style="5" customWidth="1"/>
    <col min="4355" max="4355" width="24.42578125" style="5" customWidth="1"/>
    <col min="4356" max="4356" width="20.42578125" style="5" customWidth="1"/>
    <col min="4357" max="4357" width="17.42578125" style="5" customWidth="1"/>
    <col min="4358" max="4358" width="19.140625" style="5" customWidth="1"/>
    <col min="4359" max="4359" width="22.85546875" style="5" customWidth="1"/>
    <col min="4360" max="4367" width="0" style="5" hidden="1" customWidth="1"/>
    <col min="4368" max="4368" width="21.85546875" style="5" bestFit="1" customWidth="1"/>
    <col min="4369" max="4370" width="19.85546875" style="5" bestFit="1" customWidth="1"/>
    <col min="4371" max="4608" width="17" style="5"/>
    <col min="4609" max="4609" width="7.42578125" style="5" customWidth="1"/>
    <col min="4610" max="4610" width="100" style="5" customWidth="1"/>
    <col min="4611" max="4611" width="24.42578125" style="5" customWidth="1"/>
    <col min="4612" max="4612" width="20.42578125" style="5" customWidth="1"/>
    <col min="4613" max="4613" width="17.42578125" style="5" customWidth="1"/>
    <col min="4614" max="4614" width="19.140625" style="5" customWidth="1"/>
    <col min="4615" max="4615" width="22.85546875" style="5" customWidth="1"/>
    <col min="4616" max="4623" width="0" style="5" hidden="1" customWidth="1"/>
    <col min="4624" max="4624" width="21.85546875" style="5" bestFit="1" customWidth="1"/>
    <col min="4625" max="4626" width="19.85546875" style="5" bestFit="1" customWidth="1"/>
    <col min="4627" max="4864" width="17" style="5"/>
    <col min="4865" max="4865" width="7.42578125" style="5" customWidth="1"/>
    <col min="4866" max="4866" width="100" style="5" customWidth="1"/>
    <col min="4867" max="4867" width="24.42578125" style="5" customWidth="1"/>
    <col min="4868" max="4868" width="20.42578125" style="5" customWidth="1"/>
    <col min="4869" max="4869" width="17.42578125" style="5" customWidth="1"/>
    <col min="4870" max="4870" width="19.140625" style="5" customWidth="1"/>
    <col min="4871" max="4871" width="22.85546875" style="5" customWidth="1"/>
    <col min="4872" max="4879" width="0" style="5" hidden="1" customWidth="1"/>
    <col min="4880" max="4880" width="21.85546875" style="5" bestFit="1" customWidth="1"/>
    <col min="4881" max="4882" width="19.85546875" style="5" bestFit="1" customWidth="1"/>
    <col min="4883" max="5120" width="17" style="5"/>
    <col min="5121" max="5121" width="7.42578125" style="5" customWidth="1"/>
    <col min="5122" max="5122" width="100" style="5" customWidth="1"/>
    <col min="5123" max="5123" width="24.42578125" style="5" customWidth="1"/>
    <col min="5124" max="5124" width="20.42578125" style="5" customWidth="1"/>
    <col min="5125" max="5125" width="17.42578125" style="5" customWidth="1"/>
    <col min="5126" max="5126" width="19.140625" style="5" customWidth="1"/>
    <col min="5127" max="5127" width="22.85546875" style="5" customWidth="1"/>
    <col min="5128" max="5135" width="0" style="5" hidden="1" customWidth="1"/>
    <col min="5136" max="5136" width="21.85546875" style="5" bestFit="1" customWidth="1"/>
    <col min="5137" max="5138" width="19.85546875" style="5" bestFit="1" customWidth="1"/>
    <col min="5139" max="5376" width="17" style="5"/>
    <col min="5377" max="5377" width="7.42578125" style="5" customWidth="1"/>
    <col min="5378" max="5378" width="100" style="5" customWidth="1"/>
    <col min="5379" max="5379" width="24.42578125" style="5" customWidth="1"/>
    <col min="5380" max="5380" width="20.42578125" style="5" customWidth="1"/>
    <col min="5381" max="5381" width="17.42578125" style="5" customWidth="1"/>
    <col min="5382" max="5382" width="19.140625" style="5" customWidth="1"/>
    <col min="5383" max="5383" width="22.85546875" style="5" customWidth="1"/>
    <col min="5384" max="5391" width="0" style="5" hidden="1" customWidth="1"/>
    <col min="5392" max="5392" width="21.85546875" style="5" bestFit="1" customWidth="1"/>
    <col min="5393" max="5394" width="19.85546875" style="5" bestFit="1" customWidth="1"/>
    <col min="5395" max="5632" width="17" style="5"/>
    <col min="5633" max="5633" width="7.42578125" style="5" customWidth="1"/>
    <col min="5634" max="5634" width="100" style="5" customWidth="1"/>
    <col min="5635" max="5635" width="24.42578125" style="5" customWidth="1"/>
    <col min="5636" max="5636" width="20.42578125" style="5" customWidth="1"/>
    <col min="5637" max="5637" width="17.42578125" style="5" customWidth="1"/>
    <col min="5638" max="5638" width="19.140625" style="5" customWidth="1"/>
    <col min="5639" max="5639" width="22.85546875" style="5" customWidth="1"/>
    <col min="5640" max="5647" width="0" style="5" hidden="1" customWidth="1"/>
    <col min="5648" max="5648" width="21.85546875" style="5" bestFit="1" customWidth="1"/>
    <col min="5649" max="5650" width="19.85546875" style="5" bestFit="1" customWidth="1"/>
    <col min="5651" max="5888" width="17" style="5"/>
    <col min="5889" max="5889" width="7.42578125" style="5" customWidth="1"/>
    <col min="5890" max="5890" width="100" style="5" customWidth="1"/>
    <col min="5891" max="5891" width="24.42578125" style="5" customWidth="1"/>
    <col min="5892" max="5892" width="20.42578125" style="5" customWidth="1"/>
    <col min="5893" max="5893" width="17.42578125" style="5" customWidth="1"/>
    <col min="5894" max="5894" width="19.140625" style="5" customWidth="1"/>
    <col min="5895" max="5895" width="22.85546875" style="5" customWidth="1"/>
    <col min="5896" max="5903" width="0" style="5" hidden="1" customWidth="1"/>
    <col min="5904" max="5904" width="21.85546875" style="5" bestFit="1" customWidth="1"/>
    <col min="5905" max="5906" width="19.85546875" style="5" bestFit="1" customWidth="1"/>
    <col min="5907" max="6144" width="17" style="5"/>
    <col min="6145" max="6145" width="7.42578125" style="5" customWidth="1"/>
    <col min="6146" max="6146" width="100" style="5" customWidth="1"/>
    <col min="6147" max="6147" width="24.42578125" style="5" customWidth="1"/>
    <col min="6148" max="6148" width="20.42578125" style="5" customWidth="1"/>
    <col min="6149" max="6149" width="17.42578125" style="5" customWidth="1"/>
    <col min="6150" max="6150" width="19.140625" style="5" customWidth="1"/>
    <col min="6151" max="6151" width="22.85546875" style="5" customWidth="1"/>
    <col min="6152" max="6159" width="0" style="5" hidden="1" customWidth="1"/>
    <col min="6160" max="6160" width="21.85546875" style="5" bestFit="1" customWidth="1"/>
    <col min="6161" max="6162" width="19.85546875" style="5" bestFit="1" customWidth="1"/>
    <col min="6163" max="6400" width="17" style="5"/>
    <col min="6401" max="6401" width="7.42578125" style="5" customWidth="1"/>
    <col min="6402" max="6402" width="100" style="5" customWidth="1"/>
    <col min="6403" max="6403" width="24.42578125" style="5" customWidth="1"/>
    <col min="6404" max="6404" width="20.42578125" style="5" customWidth="1"/>
    <col min="6405" max="6405" width="17.42578125" style="5" customWidth="1"/>
    <col min="6406" max="6406" width="19.140625" style="5" customWidth="1"/>
    <col min="6407" max="6407" width="22.85546875" style="5" customWidth="1"/>
    <col min="6408" max="6415" width="0" style="5" hidden="1" customWidth="1"/>
    <col min="6416" max="6416" width="21.85546875" style="5" bestFit="1" customWidth="1"/>
    <col min="6417" max="6418" width="19.85546875" style="5" bestFit="1" customWidth="1"/>
    <col min="6419" max="6656" width="17" style="5"/>
    <col min="6657" max="6657" width="7.42578125" style="5" customWidth="1"/>
    <col min="6658" max="6658" width="100" style="5" customWidth="1"/>
    <col min="6659" max="6659" width="24.42578125" style="5" customWidth="1"/>
    <col min="6660" max="6660" width="20.42578125" style="5" customWidth="1"/>
    <col min="6661" max="6661" width="17.42578125" style="5" customWidth="1"/>
    <col min="6662" max="6662" width="19.140625" style="5" customWidth="1"/>
    <col min="6663" max="6663" width="22.85546875" style="5" customWidth="1"/>
    <col min="6664" max="6671" width="0" style="5" hidden="1" customWidth="1"/>
    <col min="6672" max="6672" width="21.85546875" style="5" bestFit="1" customWidth="1"/>
    <col min="6673" max="6674" width="19.85546875" style="5" bestFit="1" customWidth="1"/>
    <col min="6675" max="6912" width="17" style="5"/>
    <col min="6913" max="6913" width="7.42578125" style="5" customWidth="1"/>
    <col min="6914" max="6914" width="100" style="5" customWidth="1"/>
    <col min="6915" max="6915" width="24.42578125" style="5" customWidth="1"/>
    <col min="6916" max="6916" width="20.42578125" style="5" customWidth="1"/>
    <col min="6917" max="6917" width="17.42578125" style="5" customWidth="1"/>
    <col min="6918" max="6918" width="19.140625" style="5" customWidth="1"/>
    <col min="6919" max="6919" width="22.85546875" style="5" customWidth="1"/>
    <col min="6920" max="6927" width="0" style="5" hidden="1" customWidth="1"/>
    <col min="6928" max="6928" width="21.85546875" style="5" bestFit="1" customWidth="1"/>
    <col min="6929" max="6930" width="19.85546875" style="5" bestFit="1" customWidth="1"/>
    <col min="6931" max="7168" width="17" style="5"/>
    <col min="7169" max="7169" width="7.42578125" style="5" customWidth="1"/>
    <col min="7170" max="7170" width="100" style="5" customWidth="1"/>
    <col min="7171" max="7171" width="24.42578125" style="5" customWidth="1"/>
    <col min="7172" max="7172" width="20.42578125" style="5" customWidth="1"/>
    <col min="7173" max="7173" width="17.42578125" style="5" customWidth="1"/>
    <col min="7174" max="7174" width="19.140625" style="5" customWidth="1"/>
    <col min="7175" max="7175" width="22.85546875" style="5" customWidth="1"/>
    <col min="7176" max="7183" width="0" style="5" hidden="1" customWidth="1"/>
    <col min="7184" max="7184" width="21.85546875" style="5" bestFit="1" customWidth="1"/>
    <col min="7185" max="7186" width="19.85546875" style="5" bestFit="1" customWidth="1"/>
    <col min="7187" max="7424" width="17" style="5"/>
    <col min="7425" max="7425" width="7.42578125" style="5" customWidth="1"/>
    <col min="7426" max="7426" width="100" style="5" customWidth="1"/>
    <col min="7427" max="7427" width="24.42578125" style="5" customWidth="1"/>
    <col min="7428" max="7428" width="20.42578125" style="5" customWidth="1"/>
    <col min="7429" max="7429" width="17.42578125" style="5" customWidth="1"/>
    <col min="7430" max="7430" width="19.140625" style="5" customWidth="1"/>
    <col min="7431" max="7431" width="22.85546875" style="5" customWidth="1"/>
    <col min="7432" max="7439" width="0" style="5" hidden="1" customWidth="1"/>
    <col min="7440" max="7440" width="21.85546875" style="5" bestFit="1" customWidth="1"/>
    <col min="7441" max="7442" width="19.85546875" style="5" bestFit="1" customWidth="1"/>
    <col min="7443" max="7680" width="17" style="5"/>
    <col min="7681" max="7681" width="7.42578125" style="5" customWidth="1"/>
    <col min="7682" max="7682" width="100" style="5" customWidth="1"/>
    <col min="7683" max="7683" width="24.42578125" style="5" customWidth="1"/>
    <col min="7684" max="7684" width="20.42578125" style="5" customWidth="1"/>
    <col min="7685" max="7685" width="17.42578125" style="5" customWidth="1"/>
    <col min="7686" max="7686" width="19.140625" style="5" customWidth="1"/>
    <col min="7687" max="7687" width="22.85546875" style="5" customWidth="1"/>
    <col min="7688" max="7695" width="0" style="5" hidden="1" customWidth="1"/>
    <col min="7696" max="7696" width="21.85546875" style="5" bestFit="1" customWidth="1"/>
    <col min="7697" max="7698" width="19.85546875" style="5" bestFit="1" customWidth="1"/>
    <col min="7699" max="7936" width="17" style="5"/>
    <col min="7937" max="7937" width="7.42578125" style="5" customWidth="1"/>
    <col min="7938" max="7938" width="100" style="5" customWidth="1"/>
    <col min="7939" max="7939" width="24.42578125" style="5" customWidth="1"/>
    <col min="7940" max="7940" width="20.42578125" style="5" customWidth="1"/>
    <col min="7941" max="7941" width="17.42578125" style="5" customWidth="1"/>
    <col min="7942" max="7942" width="19.140625" style="5" customWidth="1"/>
    <col min="7943" max="7943" width="22.85546875" style="5" customWidth="1"/>
    <col min="7944" max="7951" width="0" style="5" hidden="1" customWidth="1"/>
    <col min="7952" max="7952" width="21.85546875" style="5" bestFit="1" customWidth="1"/>
    <col min="7953" max="7954" width="19.85546875" style="5" bestFit="1" customWidth="1"/>
    <col min="7955" max="8192" width="17" style="5"/>
    <col min="8193" max="8193" width="7.42578125" style="5" customWidth="1"/>
    <col min="8194" max="8194" width="100" style="5" customWidth="1"/>
    <col min="8195" max="8195" width="24.42578125" style="5" customWidth="1"/>
    <col min="8196" max="8196" width="20.42578125" style="5" customWidth="1"/>
    <col min="8197" max="8197" width="17.42578125" style="5" customWidth="1"/>
    <col min="8198" max="8198" width="19.140625" style="5" customWidth="1"/>
    <col min="8199" max="8199" width="22.85546875" style="5" customWidth="1"/>
    <col min="8200" max="8207" width="0" style="5" hidden="1" customWidth="1"/>
    <col min="8208" max="8208" width="21.85546875" style="5" bestFit="1" customWidth="1"/>
    <col min="8209" max="8210" width="19.85546875" style="5" bestFit="1" customWidth="1"/>
    <col min="8211" max="8448" width="17" style="5"/>
    <col min="8449" max="8449" width="7.42578125" style="5" customWidth="1"/>
    <col min="8450" max="8450" width="100" style="5" customWidth="1"/>
    <col min="8451" max="8451" width="24.42578125" style="5" customWidth="1"/>
    <col min="8452" max="8452" width="20.42578125" style="5" customWidth="1"/>
    <col min="8453" max="8453" width="17.42578125" style="5" customWidth="1"/>
    <col min="8454" max="8454" width="19.140625" style="5" customWidth="1"/>
    <col min="8455" max="8455" width="22.85546875" style="5" customWidth="1"/>
    <col min="8456" max="8463" width="0" style="5" hidden="1" customWidth="1"/>
    <col min="8464" max="8464" width="21.85546875" style="5" bestFit="1" customWidth="1"/>
    <col min="8465" max="8466" width="19.85546875" style="5" bestFit="1" customWidth="1"/>
    <col min="8467" max="8704" width="17" style="5"/>
    <col min="8705" max="8705" width="7.42578125" style="5" customWidth="1"/>
    <col min="8706" max="8706" width="100" style="5" customWidth="1"/>
    <col min="8707" max="8707" width="24.42578125" style="5" customWidth="1"/>
    <col min="8708" max="8708" width="20.42578125" style="5" customWidth="1"/>
    <col min="8709" max="8709" width="17.42578125" style="5" customWidth="1"/>
    <col min="8710" max="8710" width="19.140625" style="5" customWidth="1"/>
    <col min="8711" max="8711" width="22.85546875" style="5" customWidth="1"/>
    <col min="8712" max="8719" width="0" style="5" hidden="1" customWidth="1"/>
    <col min="8720" max="8720" width="21.85546875" style="5" bestFit="1" customWidth="1"/>
    <col min="8721" max="8722" width="19.85546875" style="5" bestFit="1" customWidth="1"/>
    <col min="8723" max="8960" width="17" style="5"/>
    <col min="8961" max="8961" width="7.42578125" style="5" customWidth="1"/>
    <col min="8962" max="8962" width="100" style="5" customWidth="1"/>
    <col min="8963" max="8963" width="24.42578125" style="5" customWidth="1"/>
    <col min="8964" max="8964" width="20.42578125" style="5" customWidth="1"/>
    <col min="8965" max="8965" width="17.42578125" style="5" customWidth="1"/>
    <col min="8966" max="8966" width="19.140625" style="5" customWidth="1"/>
    <col min="8967" max="8967" width="22.85546875" style="5" customWidth="1"/>
    <col min="8968" max="8975" width="0" style="5" hidden="1" customWidth="1"/>
    <col min="8976" max="8976" width="21.85546875" style="5" bestFit="1" customWidth="1"/>
    <col min="8977" max="8978" width="19.85546875" style="5" bestFit="1" customWidth="1"/>
    <col min="8979" max="9216" width="17" style="5"/>
    <col min="9217" max="9217" width="7.42578125" style="5" customWidth="1"/>
    <col min="9218" max="9218" width="100" style="5" customWidth="1"/>
    <col min="9219" max="9219" width="24.42578125" style="5" customWidth="1"/>
    <col min="9220" max="9220" width="20.42578125" style="5" customWidth="1"/>
    <col min="9221" max="9221" width="17.42578125" style="5" customWidth="1"/>
    <col min="9222" max="9222" width="19.140625" style="5" customWidth="1"/>
    <col min="9223" max="9223" width="22.85546875" style="5" customWidth="1"/>
    <col min="9224" max="9231" width="0" style="5" hidden="1" customWidth="1"/>
    <col min="9232" max="9232" width="21.85546875" style="5" bestFit="1" customWidth="1"/>
    <col min="9233" max="9234" width="19.85546875" style="5" bestFit="1" customWidth="1"/>
    <col min="9235" max="9472" width="17" style="5"/>
    <col min="9473" max="9473" width="7.42578125" style="5" customWidth="1"/>
    <col min="9474" max="9474" width="100" style="5" customWidth="1"/>
    <col min="9475" max="9475" width="24.42578125" style="5" customWidth="1"/>
    <col min="9476" max="9476" width="20.42578125" style="5" customWidth="1"/>
    <col min="9477" max="9477" width="17.42578125" style="5" customWidth="1"/>
    <col min="9478" max="9478" width="19.140625" style="5" customWidth="1"/>
    <col min="9479" max="9479" width="22.85546875" style="5" customWidth="1"/>
    <col min="9480" max="9487" width="0" style="5" hidden="1" customWidth="1"/>
    <col min="9488" max="9488" width="21.85546875" style="5" bestFit="1" customWidth="1"/>
    <col min="9489" max="9490" width="19.85546875" style="5" bestFit="1" customWidth="1"/>
    <col min="9491" max="9728" width="17" style="5"/>
    <col min="9729" max="9729" width="7.42578125" style="5" customWidth="1"/>
    <col min="9730" max="9730" width="100" style="5" customWidth="1"/>
    <col min="9731" max="9731" width="24.42578125" style="5" customWidth="1"/>
    <col min="9732" max="9732" width="20.42578125" style="5" customWidth="1"/>
    <col min="9733" max="9733" width="17.42578125" style="5" customWidth="1"/>
    <col min="9734" max="9734" width="19.140625" style="5" customWidth="1"/>
    <col min="9735" max="9735" width="22.85546875" style="5" customWidth="1"/>
    <col min="9736" max="9743" width="0" style="5" hidden="1" customWidth="1"/>
    <col min="9744" max="9744" width="21.85546875" style="5" bestFit="1" customWidth="1"/>
    <col min="9745" max="9746" width="19.85546875" style="5" bestFit="1" customWidth="1"/>
    <col min="9747" max="9984" width="17" style="5"/>
    <col min="9985" max="9985" width="7.42578125" style="5" customWidth="1"/>
    <col min="9986" max="9986" width="100" style="5" customWidth="1"/>
    <col min="9987" max="9987" width="24.42578125" style="5" customWidth="1"/>
    <col min="9988" max="9988" width="20.42578125" style="5" customWidth="1"/>
    <col min="9989" max="9989" width="17.42578125" style="5" customWidth="1"/>
    <col min="9990" max="9990" width="19.140625" style="5" customWidth="1"/>
    <col min="9991" max="9991" width="22.85546875" style="5" customWidth="1"/>
    <col min="9992" max="9999" width="0" style="5" hidden="1" customWidth="1"/>
    <col min="10000" max="10000" width="21.85546875" style="5" bestFit="1" customWidth="1"/>
    <col min="10001" max="10002" width="19.85546875" style="5" bestFit="1" customWidth="1"/>
    <col min="10003" max="10240" width="17" style="5"/>
    <col min="10241" max="10241" width="7.42578125" style="5" customWidth="1"/>
    <col min="10242" max="10242" width="100" style="5" customWidth="1"/>
    <col min="10243" max="10243" width="24.42578125" style="5" customWidth="1"/>
    <col min="10244" max="10244" width="20.42578125" style="5" customWidth="1"/>
    <col min="10245" max="10245" width="17.42578125" style="5" customWidth="1"/>
    <col min="10246" max="10246" width="19.140625" style="5" customWidth="1"/>
    <col min="10247" max="10247" width="22.85546875" style="5" customWidth="1"/>
    <col min="10248" max="10255" width="0" style="5" hidden="1" customWidth="1"/>
    <col min="10256" max="10256" width="21.85546875" style="5" bestFit="1" customWidth="1"/>
    <col min="10257" max="10258" width="19.85546875" style="5" bestFit="1" customWidth="1"/>
    <col min="10259" max="10496" width="17" style="5"/>
    <col min="10497" max="10497" width="7.42578125" style="5" customWidth="1"/>
    <col min="10498" max="10498" width="100" style="5" customWidth="1"/>
    <col min="10499" max="10499" width="24.42578125" style="5" customWidth="1"/>
    <col min="10500" max="10500" width="20.42578125" style="5" customWidth="1"/>
    <col min="10501" max="10501" width="17.42578125" style="5" customWidth="1"/>
    <col min="10502" max="10502" width="19.140625" style="5" customWidth="1"/>
    <col min="10503" max="10503" width="22.85546875" style="5" customWidth="1"/>
    <col min="10504" max="10511" width="0" style="5" hidden="1" customWidth="1"/>
    <col min="10512" max="10512" width="21.85546875" style="5" bestFit="1" customWidth="1"/>
    <col min="10513" max="10514" width="19.85546875" style="5" bestFit="1" customWidth="1"/>
    <col min="10515" max="10752" width="17" style="5"/>
    <col min="10753" max="10753" width="7.42578125" style="5" customWidth="1"/>
    <col min="10754" max="10754" width="100" style="5" customWidth="1"/>
    <col min="10755" max="10755" width="24.42578125" style="5" customWidth="1"/>
    <col min="10756" max="10756" width="20.42578125" style="5" customWidth="1"/>
    <col min="10757" max="10757" width="17.42578125" style="5" customWidth="1"/>
    <col min="10758" max="10758" width="19.140625" style="5" customWidth="1"/>
    <col min="10759" max="10759" width="22.85546875" style="5" customWidth="1"/>
    <col min="10760" max="10767" width="0" style="5" hidden="1" customWidth="1"/>
    <col min="10768" max="10768" width="21.85546875" style="5" bestFit="1" customWidth="1"/>
    <col min="10769" max="10770" width="19.85546875" style="5" bestFit="1" customWidth="1"/>
    <col min="10771" max="11008" width="17" style="5"/>
    <col min="11009" max="11009" width="7.42578125" style="5" customWidth="1"/>
    <col min="11010" max="11010" width="100" style="5" customWidth="1"/>
    <col min="11011" max="11011" width="24.42578125" style="5" customWidth="1"/>
    <col min="11012" max="11012" width="20.42578125" style="5" customWidth="1"/>
    <col min="11013" max="11013" width="17.42578125" style="5" customWidth="1"/>
    <col min="11014" max="11014" width="19.140625" style="5" customWidth="1"/>
    <col min="11015" max="11015" width="22.85546875" style="5" customWidth="1"/>
    <col min="11016" max="11023" width="0" style="5" hidden="1" customWidth="1"/>
    <col min="11024" max="11024" width="21.85546875" style="5" bestFit="1" customWidth="1"/>
    <col min="11025" max="11026" width="19.85546875" style="5" bestFit="1" customWidth="1"/>
    <col min="11027" max="11264" width="17" style="5"/>
    <col min="11265" max="11265" width="7.42578125" style="5" customWidth="1"/>
    <col min="11266" max="11266" width="100" style="5" customWidth="1"/>
    <col min="11267" max="11267" width="24.42578125" style="5" customWidth="1"/>
    <col min="11268" max="11268" width="20.42578125" style="5" customWidth="1"/>
    <col min="11269" max="11269" width="17.42578125" style="5" customWidth="1"/>
    <col min="11270" max="11270" width="19.140625" style="5" customWidth="1"/>
    <col min="11271" max="11271" width="22.85546875" style="5" customWidth="1"/>
    <col min="11272" max="11279" width="0" style="5" hidden="1" customWidth="1"/>
    <col min="11280" max="11280" width="21.85546875" style="5" bestFit="1" customWidth="1"/>
    <col min="11281" max="11282" width="19.85546875" style="5" bestFit="1" customWidth="1"/>
    <col min="11283" max="11520" width="17" style="5"/>
    <col min="11521" max="11521" width="7.42578125" style="5" customWidth="1"/>
    <col min="11522" max="11522" width="100" style="5" customWidth="1"/>
    <col min="11523" max="11523" width="24.42578125" style="5" customWidth="1"/>
    <col min="11524" max="11524" width="20.42578125" style="5" customWidth="1"/>
    <col min="11525" max="11525" width="17.42578125" style="5" customWidth="1"/>
    <col min="11526" max="11526" width="19.140625" style="5" customWidth="1"/>
    <col min="11527" max="11527" width="22.85546875" style="5" customWidth="1"/>
    <col min="11528" max="11535" width="0" style="5" hidden="1" customWidth="1"/>
    <col min="11536" max="11536" width="21.85546875" style="5" bestFit="1" customWidth="1"/>
    <col min="11537" max="11538" width="19.85546875" style="5" bestFit="1" customWidth="1"/>
    <col min="11539" max="11776" width="17" style="5"/>
    <col min="11777" max="11777" width="7.42578125" style="5" customWidth="1"/>
    <col min="11778" max="11778" width="100" style="5" customWidth="1"/>
    <col min="11779" max="11779" width="24.42578125" style="5" customWidth="1"/>
    <col min="11780" max="11780" width="20.42578125" style="5" customWidth="1"/>
    <col min="11781" max="11781" width="17.42578125" style="5" customWidth="1"/>
    <col min="11782" max="11782" width="19.140625" style="5" customWidth="1"/>
    <col min="11783" max="11783" width="22.85546875" style="5" customWidth="1"/>
    <col min="11784" max="11791" width="0" style="5" hidden="1" customWidth="1"/>
    <col min="11792" max="11792" width="21.85546875" style="5" bestFit="1" customWidth="1"/>
    <col min="11793" max="11794" width="19.85546875" style="5" bestFit="1" customWidth="1"/>
    <col min="11795" max="12032" width="17" style="5"/>
    <col min="12033" max="12033" width="7.42578125" style="5" customWidth="1"/>
    <col min="12034" max="12034" width="100" style="5" customWidth="1"/>
    <col min="12035" max="12035" width="24.42578125" style="5" customWidth="1"/>
    <col min="12036" max="12036" width="20.42578125" style="5" customWidth="1"/>
    <col min="12037" max="12037" width="17.42578125" style="5" customWidth="1"/>
    <col min="12038" max="12038" width="19.140625" style="5" customWidth="1"/>
    <col min="12039" max="12039" width="22.85546875" style="5" customWidth="1"/>
    <col min="12040" max="12047" width="0" style="5" hidden="1" customWidth="1"/>
    <col min="12048" max="12048" width="21.85546875" style="5" bestFit="1" customWidth="1"/>
    <col min="12049" max="12050" width="19.85546875" style="5" bestFit="1" customWidth="1"/>
    <col min="12051" max="12288" width="17" style="5"/>
    <col min="12289" max="12289" width="7.42578125" style="5" customWidth="1"/>
    <col min="12290" max="12290" width="100" style="5" customWidth="1"/>
    <col min="12291" max="12291" width="24.42578125" style="5" customWidth="1"/>
    <col min="12292" max="12292" width="20.42578125" style="5" customWidth="1"/>
    <col min="12293" max="12293" width="17.42578125" style="5" customWidth="1"/>
    <col min="12294" max="12294" width="19.140625" style="5" customWidth="1"/>
    <col min="12295" max="12295" width="22.85546875" style="5" customWidth="1"/>
    <col min="12296" max="12303" width="0" style="5" hidden="1" customWidth="1"/>
    <col min="12304" max="12304" width="21.85546875" style="5" bestFit="1" customWidth="1"/>
    <col min="12305" max="12306" width="19.85546875" style="5" bestFit="1" customWidth="1"/>
    <col min="12307" max="12544" width="17" style="5"/>
    <col min="12545" max="12545" width="7.42578125" style="5" customWidth="1"/>
    <col min="12546" max="12546" width="100" style="5" customWidth="1"/>
    <col min="12547" max="12547" width="24.42578125" style="5" customWidth="1"/>
    <col min="12548" max="12548" width="20.42578125" style="5" customWidth="1"/>
    <col min="12549" max="12549" width="17.42578125" style="5" customWidth="1"/>
    <col min="12550" max="12550" width="19.140625" style="5" customWidth="1"/>
    <col min="12551" max="12551" width="22.85546875" style="5" customWidth="1"/>
    <col min="12552" max="12559" width="0" style="5" hidden="1" customWidth="1"/>
    <col min="12560" max="12560" width="21.85546875" style="5" bestFit="1" customWidth="1"/>
    <col min="12561" max="12562" width="19.85546875" style="5" bestFit="1" customWidth="1"/>
    <col min="12563" max="12800" width="17" style="5"/>
    <col min="12801" max="12801" width="7.42578125" style="5" customWidth="1"/>
    <col min="12802" max="12802" width="100" style="5" customWidth="1"/>
    <col min="12803" max="12803" width="24.42578125" style="5" customWidth="1"/>
    <col min="12804" max="12804" width="20.42578125" style="5" customWidth="1"/>
    <col min="12805" max="12805" width="17.42578125" style="5" customWidth="1"/>
    <col min="12806" max="12806" width="19.140625" style="5" customWidth="1"/>
    <col min="12807" max="12807" width="22.85546875" style="5" customWidth="1"/>
    <col min="12808" max="12815" width="0" style="5" hidden="1" customWidth="1"/>
    <col min="12816" max="12816" width="21.85546875" style="5" bestFit="1" customWidth="1"/>
    <col min="12817" max="12818" width="19.85546875" style="5" bestFit="1" customWidth="1"/>
    <col min="12819" max="13056" width="17" style="5"/>
    <col min="13057" max="13057" width="7.42578125" style="5" customWidth="1"/>
    <col min="13058" max="13058" width="100" style="5" customWidth="1"/>
    <col min="13059" max="13059" width="24.42578125" style="5" customWidth="1"/>
    <col min="13060" max="13060" width="20.42578125" style="5" customWidth="1"/>
    <col min="13061" max="13061" width="17.42578125" style="5" customWidth="1"/>
    <col min="13062" max="13062" width="19.140625" style="5" customWidth="1"/>
    <col min="13063" max="13063" width="22.85546875" style="5" customWidth="1"/>
    <col min="13064" max="13071" width="0" style="5" hidden="1" customWidth="1"/>
    <col min="13072" max="13072" width="21.85546875" style="5" bestFit="1" customWidth="1"/>
    <col min="13073" max="13074" width="19.85546875" style="5" bestFit="1" customWidth="1"/>
    <col min="13075" max="13312" width="17" style="5"/>
    <col min="13313" max="13313" width="7.42578125" style="5" customWidth="1"/>
    <col min="13314" max="13314" width="100" style="5" customWidth="1"/>
    <col min="13315" max="13315" width="24.42578125" style="5" customWidth="1"/>
    <col min="13316" max="13316" width="20.42578125" style="5" customWidth="1"/>
    <col min="13317" max="13317" width="17.42578125" style="5" customWidth="1"/>
    <col min="13318" max="13318" width="19.140625" style="5" customWidth="1"/>
    <col min="13319" max="13319" width="22.85546875" style="5" customWidth="1"/>
    <col min="13320" max="13327" width="0" style="5" hidden="1" customWidth="1"/>
    <col min="13328" max="13328" width="21.85546875" style="5" bestFit="1" customWidth="1"/>
    <col min="13329" max="13330" width="19.85546875" style="5" bestFit="1" customWidth="1"/>
    <col min="13331" max="13568" width="17" style="5"/>
    <col min="13569" max="13569" width="7.42578125" style="5" customWidth="1"/>
    <col min="13570" max="13570" width="100" style="5" customWidth="1"/>
    <col min="13571" max="13571" width="24.42578125" style="5" customWidth="1"/>
    <col min="13572" max="13572" width="20.42578125" style="5" customWidth="1"/>
    <col min="13573" max="13573" width="17.42578125" style="5" customWidth="1"/>
    <col min="13574" max="13574" width="19.140625" style="5" customWidth="1"/>
    <col min="13575" max="13575" width="22.85546875" style="5" customWidth="1"/>
    <col min="13576" max="13583" width="0" style="5" hidden="1" customWidth="1"/>
    <col min="13584" max="13584" width="21.85546875" style="5" bestFit="1" customWidth="1"/>
    <col min="13585" max="13586" width="19.85546875" style="5" bestFit="1" customWidth="1"/>
    <col min="13587" max="13824" width="17" style="5"/>
    <col min="13825" max="13825" width="7.42578125" style="5" customWidth="1"/>
    <col min="13826" max="13826" width="100" style="5" customWidth="1"/>
    <col min="13827" max="13827" width="24.42578125" style="5" customWidth="1"/>
    <col min="13828" max="13828" width="20.42578125" style="5" customWidth="1"/>
    <col min="13829" max="13829" width="17.42578125" style="5" customWidth="1"/>
    <col min="13830" max="13830" width="19.140625" style="5" customWidth="1"/>
    <col min="13831" max="13831" width="22.85546875" style="5" customWidth="1"/>
    <col min="13832" max="13839" width="0" style="5" hidden="1" customWidth="1"/>
    <col min="13840" max="13840" width="21.85546875" style="5" bestFit="1" customWidth="1"/>
    <col min="13841" max="13842" width="19.85546875" style="5" bestFit="1" customWidth="1"/>
    <col min="13843" max="14080" width="17" style="5"/>
    <col min="14081" max="14081" width="7.42578125" style="5" customWidth="1"/>
    <col min="14082" max="14082" width="100" style="5" customWidth="1"/>
    <col min="14083" max="14083" width="24.42578125" style="5" customWidth="1"/>
    <col min="14084" max="14084" width="20.42578125" style="5" customWidth="1"/>
    <col min="14085" max="14085" width="17.42578125" style="5" customWidth="1"/>
    <col min="14086" max="14086" width="19.140625" style="5" customWidth="1"/>
    <col min="14087" max="14087" width="22.85546875" style="5" customWidth="1"/>
    <col min="14088" max="14095" width="0" style="5" hidden="1" customWidth="1"/>
    <col min="14096" max="14096" width="21.85546875" style="5" bestFit="1" customWidth="1"/>
    <col min="14097" max="14098" width="19.85546875" style="5" bestFit="1" customWidth="1"/>
    <col min="14099" max="14336" width="17" style="5"/>
    <col min="14337" max="14337" width="7.42578125" style="5" customWidth="1"/>
    <col min="14338" max="14338" width="100" style="5" customWidth="1"/>
    <col min="14339" max="14339" width="24.42578125" style="5" customWidth="1"/>
    <col min="14340" max="14340" width="20.42578125" style="5" customWidth="1"/>
    <col min="14341" max="14341" width="17.42578125" style="5" customWidth="1"/>
    <col min="14342" max="14342" width="19.140625" style="5" customWidth="1"/>
    <col min="14343" max="14343" width="22.85546875" style="5" customWidth="1"/>
    <col min="14344" max="14351" width="0" style="5" hidden="1" customWidth="1"/>
    <col min="14352" max="14352" width="21.85546875" style="5" bestFit="1" customWidth="1"/>
    <col min="14353" max="14354" width="19.85546875" style="5" bestFit="1" customWidth="1"/>
    <col min="14355" max="14592" width="17" style="5"/>
    <col min="14593" max="14593" width="7.42578125" style="5" customWidth="1"/>
    <col min="14594" max="14594" width="100" style="5" customWidth="1"/>
    <col min="14595" max="14595" width="24.42578125" style="5" customWidth="1"/>
    <col min="14596" max="14596" width="20.42578125" style="5" customWidth="1"/>
    <col min="14597" max="14597" width="17.42578125" style="5" customWidth="1"/>
    <col min="14598" max="14598" width="19.140625" style="5" customWidth="1"/>
    <col min="14599" max="14599" width="22.85546875" style="5" customWidth="1"/>
    <col min="14600" max="14607" width="0" style="5" hidden="1" customWidth="1"/>
    <col min="14608" max="14608" width="21.85546875" style="5" bestFit="1" customWidth="1"/>
    <col min="14609" max="14610" width="19.85546875" style="5" bestFit="1" customWidth="1"/>
    <col min="14611" max="14848" width="17" style="5"/>
    <col min="14849" max="14849" width="7.42578125" style="5" customWidth="1"/>
    <col min="14850" max="14850" width="100" style="5" customWidth="1"/>
    <col min="14851" max="14851" width="24.42578125" style="5" customWidth="1"/>
    <col min="14852" max="14852" width="20.42578125" style="5" customWidth="1"/>
    <col min="14853" max="14853" width="17.42578125" style="5" customWidth="1"/>
    <col min="14854" max="14854" width="19.140625" style="5" customWidth="1"/>
    <col min="14855" max="14855" width="22.85546875" style="5" customWidth="1"/>
    <col min="14856" max="14863" width="0" style="5" hidden="1" customWidth="1"/>
    <col min="14864" max="14864" width="21.85546875" style="5" bestFit="1" customWidth="1"/>
    <col min="14865" max="14866" width="19.85546875" style="5" bestFit="1" customWidth="1"/>
    <col min="14867" max="15104" width="17" style="5"/>
    <col min="15105" max="15105" width="7.42578125" style="5" customWidth="1"/>
    <col min="15106" max="15106" width="100" style="5" customWidth="1"/>
    <col min="15107" max="15107" width="24.42578125" style="5" customWidth="1"/>
    <col min="15108" max="15108" width="20.42578125" style="5" customWidth="1"/>
    <col min="15109" max="15109" width="17.42578125" style="5" customWidth="1"/>
    <col min="15110" max="15110" width="19.140625" style="5" customWidth="1"/>
    <col min="15111" max="15111" width="22.85546875" style="5" customWidth="1"/>
    <col min="15112" max="15119" width="0" style="5" hidden="1" customWidth="1"/>
    <col min="15120" max="15120" width="21.85546875" style="5" bestFit="1" customWidth="1"/>
    <col min="15121" max="15122" width="19.85546875" style="5" bestFit="1" customWidth="1"/>
    <col min="15123" max="15360" width="17" style="5"/>
    <col min="15361" max="15361" width="7.42578125" style="5" customWidth="1"/>
    <col min="15362" max="15362" width="100" style="5" customWidth="1"/>
    <col min="15363" max="15363" width="24.42578125" style="5" customWidth="1"/>
    <col min="15364" max="15364" width="20.42578125" style="5" customWidth="1"/>
    <col min="15365" max="15365" width="17.42578125" style="5" customWidth="1"/>
    <col min="15366" max="15366" width="19.140625" style="5" customWidth="1"/>
    <col min="15367" max="15367" width="22.85546875" style="5" customWidth="1"/>
    <col min="15368" max="15375" width="0" style="5" hidden="1" customWidth="1"/>
    <col min="15376" max="15376" width="21.85546875" style="5" bestFit="1" customWidth="1"/>
    <col min="15377" max="15378" width="19.85546875" style="5" bestFit="1" customWidth="1"/>
    <col min="15379" max="15616" width="17" style="5"/>
    <col min="15617" max="15617" width="7.42578125" style="5" customWidth="1"/>
    <col min="15618" max="15618" width="100" style="5" customWidth="1"/>
    <col min="15619" max="15619" width="24.42578125" style="5" customWidth="1"/>
    <col min="15620" max="15620" width="20.42578125" style="5" customWidth="1"/>
    <col min="15621" max="15621" width="17.42578125" style="5" customWidth="1"/>
    <col min="15622" max="15622" width="19.140625" style="5" customWidth="1"/>
    <col min="15623" max="15623" width="22.85546875" style="5" customWidth="1"/>
    <col min="15624" max="15631" width="0" style="5" hidden="1" customWidth="1"/>
    <col min="15632" max="15632" width="21.85546875" style="5" bestFit="1" customWidth="1"/>
    <col min="15633" max="15634" width="19.85546875" style="5" bestFit="1" customWidth="1"/>
    <col min="15635" max="15872" width="17" style="5"/>
    <col min="15873" max="15873" width="7.42578125" style="5" customWidth="1"/>
    <col min="15874" max="15874" width="100" style="5" customWidth="1"/>
    <col min="15875" max="15875" width="24.42578125" style="5" customWidth="1"/>
    <col min="15876" max="15876" width="20.42578125" style="5" customWidth="1"/>
    <col min="15877" max="15877" width="17.42578125" style="5" customWidth="1"/>
    <col min="15878" max="15878" width="19.140625" style="5" customWidth="1"/>
    <col min="15879" max="15879" width="22.85546875" style="5" customWidth="1"/>
    <col min="15880" max="15887" width="0" style="5" hidden="1" customWidth="1"/>
    <col min="15888" max="15888" width="21.85546875" style="5" bestFit="1" customWidth="1"/>
    <col min="15889" max="15890" width="19.85546875" style="5" bestFit="1" customWidth="1"/>
    <col min="15891" max="16128" width="17" style="5"/>
    <col min="16129" max="16129" width="7.42578125" style="5" customWidth="1"/>
    <col min="16130" max="16130" width="100" style="5" customWidth="1"/>
    <col min="16131" max="16131" width="24.42578125" style="5" customWidth="1"/>
    <col min="16132" max="16132" width="20.42578125" style="5" customWidth="1"/>
    <col min="16133" max="16133" width="17.42578125" style="5" customWidth="1"/>
    <col min="16134" max="16134" width="19.140625" style="5" customWidth="1"/>
    <col min="16135" max="16135" width="22.85546875" style="5" customWidth="1"/>
    <col min="16136" max="16143" width="0" style="5" hidden="1" customWidth="1"/>
    <col min="16144" max="16144" width="21.85546875" style="5" bestFit="1" customWidth="1"/>
    <col min="16145" max="16146" width="19.85546875" style="5" bestFit="1" customWidth="1"/>
    <col min="16147" max="16384" width="17" style="5"/>
  </cols>
  <sheetData>
    <row r="1" spans="1:19" x14ac:dyDescent="0.25">
      <c r="D1" s="4"/>
      <c r="E1" s="1762" t="s">
        <v>0</v>
      </c>
      <c r="F1" s="1762"/>
      <c r="G1" s="1762"/>
      <c r="H1" s="1762"/>
    </row>
    <row r="2" spans="1:19" x14ac:dyDescent="0.25">
      <c r="D2" s="1762" t="s">
        <v>1</v>
      </c>
      <c r="E2" s="1762"/>
      <c r="F2" s="1762"/>
      <c r="G2" s="1762"/>
      <c r="H2" s="1762"/>
    </row>
    <row r="3" spans="1:19" x14ac:dyDescent="0.25">
      <c r="D3" s="1762" t="s">
        <v>2</v>
      </c>
      <c r="E3" s="1762"/>
      <c r="F3" s="1762"/>
      <c r="G3" s="1762"/>
      <c r="H3" s="1762"/>
    </row>
    <row r="4" spans="1:19" x14ac:dyDescent="0.25">
      <c r="D4" s="1762" t="s">
        <v>2441</v>
      </c>
      <c r="E4" s="1762"/>
      <c r="F4" s="1762"/>
      <c r="G4" s="1762"/>
      <c r="H4" s="1762"/>
    </row>
    <row r="5" spans="1:19" x14ac:dyDescent="0.25">
      <c r="D5" s="7"/>
      <c r="E5" s="7"/>
      <c r="F5" s="7"/>
      <c r="G5" s="7"/>
      <c r="H5" s="7"/>
    </row>
    <row r="6" spans="1:19" x14ac:dyDescent="0.25">
      <c r="D6" s="7"/>
      <c r="E6" s="7"/>
      <c r="F6" s="7"/>
      <c r="G6" s="7"/>
      <c r="H6" s="7"/>
    </row>
    <row r="7" spans="1:19" x14ac:dyDescent="0.25">
      <c r="A7" s="1763" t="s">
        <v>3</v>
      </c>
      <c r="B7" s="1763"/>
      <c r="C7" s="1763"/>
      <c r="D7" s="1763"/>
      <c r="E7" s="1763"/>
      <c r="F7" s="1763"/>
      <c r="G7" s="1763"/>
      <c r="H7" s="7"/>
    </row>
    <row r="8" spans="1:19" x14ac:dyDescent="0.25">
      <c r="A8" s="1763" t="s">
        <v>4</v>
      </c>
      <c r="B8" s="1763"/>
      <c r="C8" s="1763"/>
      <c r="D8" s="1763"/>
      <c r="E8" s="1763"/>
      <c r="F8" s="1763"/>
      <c r="G8" s="1763"/>
      <c r="H8" s="7"/>
    </row>
    <row r="9" spans="1:19" x14ac:dyDescent="0.25">
      <c r="A9" s="1763" t="s">
        <v>5</v>
      </c>
      <c r="B9" s="1763"/>
      <c r="C9" s="1763"/>
      <c r="D9" s="1763"/>
      <c r="E9" s="1763"/>
      <c r="F9" s="1763"/>
      <c r="G9" s="1763"/>
      <c r="H9" s="7"/>
    </row>
    <row r="10" spans="1:19" x14ac:dyDescent="0.25">
      <c r="A10" s="1763" t="s">
        <v>191</v>
      </c>
      <c r="B10" s="1763"/>
      <c r="C10" s="1763"/>
      <c r="D10" s="1763"/>
      <c r="E10" s="1763"/>
      <c r="F10" s="1763"/>
      <c r="G10" s="1763"/>
      <c r="H10" s="7"/>
    </row>
    <row r="11" spans="1:19" s="8" customFormat="1" ht="24.75" customHeight="1" x14ac:dyDescent="0.25">
      <c r="A11" s="1764"/>
      <c r="B11" s="1764"/>
      <c r="C11" s="1764"/>
      <c r="D11" s="1764"/>
      <c r="E11" s="1764"/>
      <c r="F11" s="1764"/>
      <c r="G11" s="1764"/>
      <c r="H11" s="1764"/>
      <c r="I11" s="1764"/>
      <c r="J11" s="1764"/>
      <c r="K11" s="1764"/>
      <c r="L11" s="1764"/>
      <c r="M11" s="1764"/>
      <c r="N11" s="1764"/>
    </row>
    <row r="12" spans="1:19" s="1" customFormat="1" ht="29.25" customHeight="1" x14ac:dyDescent="0.25">
      <c r="A12" s="1765" t="s">
        <v>6</v>
      </c>
      <c r="B12" s="1765" t="s">
        <v>7</v>
      </c>
      <c r="C12" s="1766" t="s">
        <v>8</v>
      </c>
      <c r="D12" s="1766"/>
      <c r="E12" s="1766"/>
      <c r="F12" s="1766"/>
      <c r="G12" s="1766"/>
      <c r="H12" s="1757" t="s">
        <v>8</v>
      </c>
      <c r="I12" s="1758"/>
      <c r="J12" s="1758"/>
      <c r="K12" s="1758"/>
      <c r="L12" s="1759"/>
      <c r="M12" s="1767" t="s">
        <v>9</v>
      </c>
      <c r="N12" s="1768"/>
      <c r="O12" s="9"/>
      <c r="P12" s="9"/>
    </row>
    <row r="13" spans="1:19" s="1" customFormat="1" ht="19.5" customHeight="1" x14ac:dyDescent="0.25">
      <c r="A13" s="1765"/>
      <c r="B13" s="1765"/>
      <c r="C13" s="1766" t="s">
        <v>10</v>
      </c>
      <c r="D13" s="1766" t="s">
        <v>11</v>
      </c>
      <c r="E13" s="1766"/>
      <c r="F13" s="1766"/>
      <c r="G13" s="1766"/>
      <c r="H13" s="1755" t="s">
        <v>10</v>
      </c>
      <c r="I13" s="1757" t="s">
        <v>11</v>
      </c>
      <c r="J13" s="1758"/>
      <c r="K13" s="1758"/>
      <c r="L13" s="1759"/>
      <c r="M13" s="1760" t="s">
        <v>10</v>
      </c>
      <c r="N13" s="1760" t="s">
        <v>12</v>
      </c>
      <c r="O13" s="9"/>
      <c r="P13" s="9"/>
    </row>
    <row r="14" spans="1:19" s="1" customFormat="1" ht="61.5" customHeight="1" x14ac:dyDescent="0.25">
      <c r="A14" s="1765"/>
      <c r="B14" s="1765"/>
      <c r="C14" s="1766"/>
      <c r="D14" s="10" t="s">
        <v>13</v>
      </c>
      <c r="E14" s="10" t="s">
        <v>14</v>
      </c>
      <c r="F14" s="10" t="s">
        <v>12</v>
      </c>
      <c r="G14" s="10" t="s">
        <v>15</v>
      </c>
      <c r="H14" s="1756"/>
      <c r="I14" s="11" t="s">
        <v>13</v>
      </c>
      <c r="J14" s="12" t="s">
        <v>14</v>
      </c>
      <c r="K14" s="12" t="s">
        <v>12</v>
      </c>
      <c r="L14" s="13" t="s">
        <v>15</v>
      </c>
      <c r="M14" s="1761"/>
      <c r="N14" s="1761"/>
      <c r="O14" s="9"/>
      <c r="P14" s="9"/>
    </row>
    <row r="15" spans="1:19" s="8" customFormat="1" ht="30.75" customHeight="1" x14ac:dyDescent="0.25">
      <c r="A15" s="1749" t="s">
        <v>16</v>
      </c>
      <c r="B15" s="582" t="s">
        <v>17</v>
      </c>
      <c r="C15" s="583">
        <f>F15</f>
        <v>4200</v>
      </c>
      <c r="D15" s="583">
        <v>0</v>
      </c>
      <c r="E15" s="583">
        <v>0</v>
      </c>
      <c r="F15" s="583">
        <f>F21</f>
        <v>4200</v>
      </c>
      <c r="G15" s="583">
        <v>0</v>
      </c>
      <c r="H15" s="14">
        <f>I15+J15+K15+L15</f>
        <v>359459.9</v>
      </c>
      <c r="I15" s="15">
        <v>0</v>
      </c>
      <c r="J15" s="15">
        <f>'[1]сводная '!$E$5</f>
        <v>304459.90000000002</v>
      </c>
      <c r="K15" s="15">
        <v>55000</v>
      </c>
      <c r="L15" s="16">
        <v>0</v>
      </c>
      <c r="M15" s="14">
        <f>C15-H15</f>
        <v>-355259.9</v>
      </c>
      <c r="N15" s="14">
        <f>F15-K15</f>
        <v>-50800</v>
      </c>
      <c r="P15" s="17"/>
    </row>
    <row r="16" spans="1:19" s="8" customFormat="1" ht="20.100000000000001" customHeight="1" x14ac:dyDescent="0.25">
      <c r="A16" s="1749"/>
      <c r="B16" s="584" t="s">
        <v>18</v>
      </c>
      <c r="C16" s="583">
        <f>F16</f>
        <v>4200</v>
      </c>
      <c r="D16" s="583">
        <v>0</v>
      </c>
      <c r="E16" s="583">
        <v>0</v>
      </c>
      <c r="F16" s="583">
        <f>F22</f>
        <v>4200</v>
      </c>
      <c r="G16" s="583">
        <v>0</v>
      </c>
      <c r="H16" s="14"/>
      <c r="I16" s="15"/>
      <c r="J16" s="15"/>
      <c r="K16" s="15"/>
      <c r="L16" s="16"/>
      <c r="M16" s="14"/>
      <c r="N16" s="14"/>
      <c r="P16" s="17"/>
      <c r="Q16" s="3"/>
      <c r="R16" s="3"/>
      <c r="S16" s="3"/>
    </row>
    <row r="17" spans="1:20" s="8" customFormat="1" ht="19.5" customHeight="1" x14ac:dyDescent="0.25">
      <c r="A17" s="1749"/>
      <c r="B17" s="584" t="s">
        <v>19</v>
      </c>
      <c r="C17" s="583">
        <f>C16/C15*100</f>
        <v>100</v>
      </c>
      <c r="D17" s="583">
        <v>0</v>
      </c>
      <c r="E17" s="583">
        <v>0</v>
      </c>
      <c r="F17" s="583">
        <f>F23</f>
        <v>100</v>
      </c>
      <c r="G17" s="583">
        <v>0</v>
      </c>
      <c r="H17" s="14"/>
      <c r="I17" s="15"/>
      <c r="J17" s="15"/>
      <c r="K17" s="15"/>
      <c r="L17" s="16"/>
      <c r="M17" s="14"/>
      <c r="N17" s="14"/>
      <c r="P17" s="17"/>
    </row>
    <row r="18" spans="1:20" s="8" customFormat="1" ht="59.25" customHeight="1" x14ac:dyDescent="0.25">
      <c r="A18" s="1744" t="s">
        <v>20</v>
      </c>
      <c r="B18" s="585" t="s">
        <v>21</v>
      </c>
      <c r="C18" s="587">
        <v>0</v>
      </c>
      <c r="D18" s="587">
        <v>0</v>
      </c>
      <c r="E18" s="587">
        <v>0</v>
      </c>
      <c r="F18" s="587">
        <v>0</v>
      </c>
      <c r="G18" s="587">
        <f>'здрав '!I13</f>
        <v>0</v>
      </c>
      <c r="H18" s="14"/>
      <c r="I18" s="15"/>
      <c r="J18" s="15"/>
      <c r="K18" s="15"/>
      <c r="L18" s="16"/>
      <c r="M18" s="14"/>
      <c r="N18" s="14"/>
      <c r="P18" s="17"/>
      <c r="R18" s="3"/>
      <c r="S18" s="3"/>
      <c r="T18" s="3"/>
    </row>
    <row r="19" spans="1:20" s="8" customFormat="1" ht="19.5" customHeight="1" x14ac:dyDescent="0.25">
      <c r="A19" s="1744"/>
      <c r="B19" s="584" t="s">
        <v>18</v>
      </c>
      <c r="C19" s="587">
        <v>0</v>
      </c>
      <c r="D19" s="587">
        <v>0</v>
      </c>
      <c r="E19" s="587">
        <v>0</v>
      </c>
      <c r="F19" s="587">
        <v>0</v>
      </c>
      <c r="G19" s="587">
        <v>0</v>
      </c>
      <c r="H19" s="14"/>
      <c r="I19" s="15"/>
      <c r="J19" s="15"/>
      <c r="K19" s="15"/>
      <c r="L19" s="16"/>
      <c r="M19" s="14"/>
      <c r="N19" s="14"/>
      <c r="P19" s="17"/>
    </row>
    <row r="20" spans="1:20" s="8" customFormat="1" ht="19.5" customHeight="1" x14ac:dyDescent="0.25">
      <c r="A20" s="1744"/>
      <c r="B20" s="584" t="s">
        <v>19</v>
      </c>
      <c r="C20" s="587">
        <v>0</v>
      </c>
      <c r="D20" s="587">
        <v>0</v>
      </c>
      <c r="E20" s="587">
        <v>0</v>
      </c>
      <c r="F20" s="587">
        <v>0</v>
      </c>
      <c r="G20" s="587">
        <v>0</v>
      </c>
      <c r="H20" s="14"/>
      <c r="I20" s="15"/>
      <c r="J20" s="15"/>
      <c r="K20" s="15"/>
      <c r="L20" s="16"/>
      <c r="M20" s="14"/>
      <c r="N20" s="14"/>
      <c r="P20" s="17"/>
    </row>
    <row r="21" spans="1:20" s="8" customFormat="1" ht="43.5" customHeight="1" x14ac:dyDescent="0.25">
      <c r="A21" s="1744" t="s">
        <v>22</v>
      </c>
      <c r="B21" s="585" t="s">
        <v>23</v>
      </c>
      <c r="C21" s="587">
        <f>D21+E21+F21+G21</f>
        <v>4200</v>
      </c>
      <c r="D21" s="586">
        <v>0</v>
      </c>
      <c r="E21" s="586">
        <v>0</v>
      </c>
      <c r="F21" s="587">
        <f>'здрав '!D23</f>
        <v>4200</v>
      </c>
      <c r="G21" s="587">
        <v>0</v>
      </c>
      <c r="H21" s="14"/>
      <c r="I21" s="15"/>
      <c r="J21" s="15"/>
      <c r="K21" s="15"/>
      <c r="L21" s="16"/>
      <c r="M21" s="14"/>
      <c r="N21" s="14"/>
      <c r="P21" s="17"/>
    </row>
    <row r="22" spans="1:20" s="8" customFormat="1" ht="20.100000000000001" customHeight="1" x14ac:dyDescent="0.25">
      <c r="A22" s="1744"/>
      <c r="B22" s="584" t="s">
        <v>18</v>
      </c>
      <c r="C22" s="587">
        <f>F22</f>
        <v>4200</v>
      </c>
      <c r="D22" s="586">
        <v>0</v>
      </c>
      <c r="E22" s="586">
        <v>0</v>
      </c>
      <c r="F22" s="587">
        <f>'здрав '!H23</f>
        <v>4200</v>
      </c>
      <c r="G22" s="587">
        <v>0</v>
      </c>
      <c r="H22" s="14"/>
      <c r="I22" s="15"/>
      <c r="J22" s="15"/>
      <c r="K22" s="15"/>
      <c r="L22" s="16"/>
      <c r="M22" s="14"/>
      <c r="N22" s="14"/>
      <c r="P22" s="17"/>
    </row>
    <row r="23" spans="1:20" s="8" customFormat="1" ht="20.100000000000001" customHeight="1" x14ac:dyDescent="0.25">
      <c r="A23" s="1744"/>
      <c r="B23" s="584" t="s">
        <v>19</v>
      </c>
      <c r="C23" s="587">
        <f>C22/C21*100</f>
        <v>100</v>
      </c>
      <c r="D23" s="586">
        <v>0</v>
      </c>
      <c r="E23" s="586">
        <v>0</v>
      </c>
      <c r="F23" s="587">
        <f>F22/F21*100</f>
        <v>100</v>
      </c>
      <c r="G23" s="587">
        <v>0</v>
      </c>
      <c r="H23" s="14"/>
      <c r="I23" s="15"/>
      <c r="J23" s="15"/>
      <c r="K23" s="15"/>
      <c r="L23" s="16"/>
      <c r="M23" s="14"/>
      <c r="N23" s="14"/>
      <c r="P23" s="17"/>
    </row>
    <row r="24" spans="1:20" s="8" customFormat="1" ht="18.75" x14ac:dyDescent="0.25">
      <c r="A24" s="1749" t="s">
        <v>24</v>
      </c>
      <c r="B24" s="582" t="s">
        <v>25</v>
      </c>
      <c r="C24" s="583">
        <f>D24+E24+F24+G24</f>
        <v>512046.79999999993</v>
      </c>
      <c r="D24" s="482">
        <f t="shared" ref="D24:F25" si="0">D27+D30+D33+D36+D39</f>
        <v>2090.6</v>
      </c>
      <c r="E24" s="482">
        <f t="shared" si="0"/>
        <v>6058</v>
      </c>
      <c r="F24" s="482">
        <f t="shared" si="0"/>
        <v>503898.19999999995</v>
      </c>
      <c r="G24" s="482">
        <v>0</v>
      </c>
      <c r="H24" s="18" t="e">
        <f>I24+J24+K24+L24</f>
        <v>#REF!</v>
      </c>
      <c r="I24" s="19" t="e">
        <f>I27+I30+I33+#REF!+I36+#REF!</f>
        <v>#REF!</v>
      </c>
      <c r="J24" s="19" t="e">
        <f>J27+J30+J33+#REF!+J36+#REF!</f>
        <v>#REF!</v>
      </c>
      <c r="K24" s="19" t="e">
        <f>K27+K30+K33+#REF!+K36+#REF!</f>
        <v>#REF!</v>
      </c>
      <c r="L24" s="20" t="e">
        <f>L27+L30+L33+#REF!+L36+#REF!</f>
        <v>#REF!</v>
      </c>
      <c r="M24" s="14" t="e">
        <f>C24-H24</f>
        <v>#REF!</v>
      </c>
      <c r="N24" s="14" t="e">
        <f>F24-K24</f>
        <v>#REF!</v>
      </c>
      <c r="O24" s="17">
        <f>G42+G57</f>
        <v>0</v>
      </c>
      <c r="P24" s="21"/>
    </row>
    <row r="25" spans="1:20" s="8" customFormat="1" ht="20.100000000000001" customHeight="1" x14ac:dyDescent="0.25">
      <c r="A25" s="1749"/>
      <c r="B25" s="584" t="s">
        <v>18</v>
      </c>
      <c r="C25" s="583">
        <f>D25+E25+F25+G25</f>
        <v>511372.79999999993</v>
      </c>
      <c r="D25" s="482">
        <f t="shared" si="0"/>
        <v>2090.6</v>
      </c>
      <c r="E25" s="482">
        <f t="shared" si="0"/>
        <v>5384</v>
      </c>
      <c r="F25" s="482">
        <f t="shared" si="0"/>
        <v>503898.19999999995</v>
      </c>
      <c r="G25" s="482">
        <v>0</v>
      </c>
      <c r="H25" s="22"/>
      <c r="I25" s="23"/>
      <c r="J25" s="23"/>
      <c r="K25" s="23"/>
      <c r="L25" s="24"/>
      <c r="M25" s="14"/>
      <c r="N25" s="14"/>
      <c r="O25" s="17"/>
      <c r="P25" s="21"/>
    </row>
    <row r="26" spans="1:20" s="8" customFormat="1" ht="20.100000000000001" customHeight="1" x14ac:dyDescent="0.25">
      <c r="A26" s="1749"/>
      <c r="B26" s="584" t="s">
        <v>19</v>
      </c>
      <c r="C26" s="583">
        <f>C25/C24*100</f>
        <v>99.868371406676104</v>
      </c>
      <c r="D26" s="482">
        <f>D25/D24*100</f>
        <v>100</v>
      </c>
      <c r="E26" s="482">
        <f>E25/E24*100</f>
        <v>88.87421591284253</v>
      </c>
      <c r="F26" s="482">
        <f>F25/F24*100</f>
        <v>100</v>
      </c>
      <c r="G26" s="482">
        <v>0</v>
      </c>
      <c r="H26" s="22"/>
      <c r="I26" s="23"/>
      <c r="J26" s="23"/>
      <c r="K26" s="23"/>
      <c r="L26" s="24"/>
      <c r="M26" s="14"/>
      <c r="N26" s="14"/>
      <c r="O26" s="17"/>
      <c r="P26" s="21"/>
    </row>
    <row r="27" spans="1:20" ht="43.5" customHeight="1" x14ac:dyDescent="0.25">
      <c r="A27" s="1748" t="s">
        <v>26</v>
      </c>
      <c r="B27" s="588" t="s">
        <v>27</v>
      </c>
      <c r="C27" s="589">
        <f>F27</f>
        <v>26833.399999999998</v>
      </c>
      <c r="D27" s="586">
        <v>0</v>
      </c>
      <c r="E27" s="586">
        <v>0</v>
      </c>
      <c r="F27" s="589">
        <f>'культура '!D20</f>
        <v>26833.399999999998</v>
      </c>
      <c r="G27" s="586">
        <f>SUM(G30:G33)</f>
        <v>0</v>
      </c>
      <c r="H27" s="22">
        <f>I27+J27+K27+L27</f>
        <v>17680.180000000004</v>
      </c>
      <c r="I27" s="25">
        <v>0</v>
      </c>
      <c r="J27" s="25">
        <f>'[1]сводная '!$E$25</f>
        <v>114.38</v>
      </c>
      <c r="K27" s="25">
        <f>'[1]сводная '!$F$25</f>
        <v>17565.800000000003</v>
      </c>
      <c r="L27" s="26">
        <v>0</v>
      </c>
      <c r="M27" s="14">
        <f>C27-H27</f>
        <v>9153.2199999999939</v>
      </c>
      <c r="N27" s="27">
        <f>F27-K27</f>
        <v>9267.5999999999949</v>
      </c>
    </row>
    <row r="28" spans="1:20" ht="20.100000000000001" customHeight="1" x14ac:dyDescent="0.25">
      <c r="A28" s="1748"/>
      <c r="B28" s="584" t="s">
        <v>18</v>
      </c>
      <c r="C28" s="589">
        <f>F28</f>
        <v>26833.399999999998</v>
      </c>
      <c r="D28" s="586">
        <v>0</v>
      </c>
      <c r="E28" s="586">
        <v>0</v>
      </c>
      <c r="F28" s="589">
        <f>'культура '!H20</f>
        <v>26833.399999999998</v>
      </c>
      <c r="G28" s="586">
        <f>SUM(G33:G35)</f>
        <v>0</v>
      </c>
      <c r="H28" s="22"/>
      <c r="I28" s="25"/>
      <c r="J28" s="25"/>
      <c r="K28" s="25"/>
      <c r="L28" s="26"/>
      <c r="M28" s="14"/>
      <c r="N28" s="27"/>
    </row>
    <row r="29" spans="1:20" ht="20.100000000000001" customHeight="1" x14ac:dyDescent="0.25">
      <c r="A29" s="1748"/>
      <c r="B29" s="584" t="s">
        <v>19</v>
      </c>
      <c r="C29" s="589">
        <f>C28/C27*100</f>
        <v>100</v>
      </c>
      <c r="D29" s="586">
        <v>0</v>
      </c>
      <c r="E29" s="586">
        <v>0</v>
      </c>
      <c r="F29" s="589">
        <f>F28/F27*100</f>
        <v>100</v>
      </c>
      <c r="G29" s="586">
        <f>SUM(G36:G36)</f>
        <v>0</v>
      </c>
      <c r="H29" s="22"/>
      <c r="I29" s="25"/>
      <c r="J29" s="25"/>
      <c r="K29" s="25"/>
      <c r="L29" s="26"/>
      <c r="M29" s="14"/>
      <c r="N29" s="27"/>
    </row>
    <row r="30" spans="1:20" ht="18.75" x14ac:dyDescent="0.25">
      <c r="A30" s="1748" t="s">
        <v>28</v>
      </c>
      <c r="B30" s="588" t="s">
        <v>29</v>
      </c>
      <c r="C30" s="589">
        <f>F30</f>
        <v>91601</v>
      </c>
      <c r="D30" s="589">
        <v>0</v>
      </c>
      <c r="E30" s="589">
        <v>0</v>
      </c>
      <c r="F30" s="589">
        <f>'культура '!D30</f>
        <v>91601</v>
      </c>
      <c r="G30" s="589">
        <v>0</v>
      </c>
      <c r="H30" s="18">
        <f>I30+J30+K30+L30</f>
        <v>80251.17</v>
      </c>
      <c r="I30" s="28">
        <v>0</v>
      </c>
      <c r="J30" s="28">
        <f>'[1]сводная '!$E$28</f>
        <v>808.71</v>
      </c>
      <c r="K30" s="28">
        <f>'[1]сводная '!$F$28</f>
        <v>79442.459999999992</v>
      </c>
      <c r="L30" s="29">
        <v>0</v>
      </c>
      <c r="M30" s="14">
        <f>C30-H30</f>
        <v>11349.830000000002</v>
      </c>
      <c r="N30" s="27">
        <f>F30-K30</f>
        <v>12158.540000000008</v>
      </c>
    </row>
    <row r="31" spans="1:20" ht="20.100000000000001" customHeight="1" x14ac:dyDescent="0.25">
      <c r="A31" s="1748"/>
      <c r="B31" s="584" t="s">
        <v>18</v>
      </c>
      <c r="C31" s="589">
        <f>F31</f>
        <v>91601</v>
      </c>
      <c r="D31" s="589">
        <v>0</v>
      </c>
      <c r="E31" s="589">
        <v>0</v>
      </c>
      <c r="F31" s="589">
        <f>'культура '!H30</f>
        <v>91601</v>
      </c>
      <c r="G31" s="589">
        <v>0</v>
      </c>
      <c r="H31" s="30"/>
      <c r="I31" s="31"/>
      <c r="J31" s="31"/>
      <c r="K31" s="31"/>
      <c r="L31" s="32"/>
      <c r="M31" s="14"/>
      <c r="N31" s="27"/>
    </row>
    <row r="32" spans="1:20" ht="20.100000000000001" customHeight="1" x14ac:dyDescent="0.25">
      <c r="A32" s="1748"/>
      <c r="B32" s="584" t="s">
        <v>19</v>
      </c>
      <c r="C32" s="589">
        <f>C31/C30*100</f>
        <v>100</v>
      </c>
      <c r="D32" s="589">
        <v>0</v>
      </c>
      <c r="E32" s="589">
        <v>0</v>
      </c>
      <c r="F32" s="589">
        <f>F31/F30*100</f>
        <v>100</v>
      </c>
      <c r="G32" s="589">
        <v>0</v>
      </c>
      <c r="H32" s="30"/>
      <c r="I32" s="31"/>
      <c r="J32" s="31"/>
      <c r="K32" s="31"/>
      <c r="L32" s="32"/>
      <c r="M32" s="14"/>
      <c r="N32" s="27"/>
    </row>
    <row r="33" spans="1:18" ht="56.25" customHeight="1" x14ac:dyDescent="0.25">
      <c r="A33" s="1748" t="s">
        <v>30</v>
      </c>
      <c r="B33" s="588" t="s">
        <v>31</v>
      </c>
      <c r="C33" s="589">
        <f>'культура '!D83</f>
        <v>388358.89999999997</v>
      </c>
      <c r="D33" s="589">
        <f>'культура '!D84</f>
        <v>2090.6</v>
      </c>
      <c r="E33" s="589">
        <f>'культура '!D85</f>
        <v>1781</v>
      </c>
      <c r="F33" s="589">
        <f>'культура '!D86</f>
        <v>384487.3</v>
      </c>
      <c r="G33" s="589">
        <v>0</v>
      </c>
      <c r="H33" s="30">
        <f>I33+J33+K33+L33</f>
        <v>373774.52</v>
      </c>
      <c r="I33" s="31">
        <f>'[1]сводная '!$D$31</f>
        <v>4500</v>
      </c>
      <c r="J33" s="31">
        <f>'[1]сводная '!$E$31</f>
        <v>3678.7200000000003</v>
      </c>
      <c r="K33" s="31">
        <f>'[1]сводная '!$F$31</f>
        <v>365595.80000000005</v>
      </c>
      <c r="L33" s="32">
        <v>0</v>
      </c>
      <c r="M33" s="14">
        <f>C33-H33</f>
        <v>14584.379999999946</v>
      </c>
      <c r="N33" s="27">
        <f>F33-K33</f>
        <v>18891.499999999942</v>
      </c>
      <c r="R33" s="33"/>
    </row>
    <row r="34" spans="1:18" ht="20.100000000000001" customHeight="1" x14ac:dyDescent="0.25">
      <c r="A34" s="1748"/>
      <c r="B34" s="584" t="s">
        <v>18</v>
      </c>
      <c r="C34" s="589">
        <f>'культура '!H83</f>
        <v>388358.89999999997</v>
      </c>
      <c r="D34" s="589">
        <f>'культура '!H84</f>
        <v>2090.6</v>
      </c>
      <c r="E34" s="589">
        <f>'культура '!H85</f>
        <v>1781</v>
      </c>
      <c r="F34" s="589">
        <f>'культура '!H86</f>
        <v>384487.3</v>
      </c>
      <c r="G34" s="589">
        <v>0</v>
      </c>
      <c r="H34" s="30"/>
      <c r="I34" s="31"/>
      <c r="J34" s="31"/>
      <c r="K34" s="31"/>
      <c r="L34" s="32"/>
      <c r="M34" s="14"/>
      <c r="N34" s="27"/>
      <c r="R34" s="33"/>
    </row>
    <row r="35" spans="1:18" ht="20.100000000000001" customHeight="1" x14ac:dyDescent="0.25">
      <c r="A35" s="1748"/>
      <c r="B35" s="584" t="s">
        <v>19</v>
      </c>
      <c r="C35" s="589">
        <f>C34/C33*100</f>
        <v>100</v>
      </c>
      <c r="D35" s="589">
        <f>D34/D33*100</f>
        <v>100</v>
      </c>
      <c r="E35" s="589">
        <f>E34/E33*100</f>
        <v>100</v>
      </c>
      <c r="F35" s="589">
        <f>F34/F33*100</f>
        <v>100</v>
      </c>
      <c r="G35" s="589">
        <v>0</v>
      </c>
      <c r="H35" s="30"/>
      <c r="I35" s="31"/>
      <c r="J35" s="31"/>
      <c r="K35" s="31"/>
      <c r="L35" s="32"/>
      <c r="M35" s="14"/>
      <c r="N35" s="27"/>
      <c r="R35" s="33"/>
    </row>
    <row r="36" spans="1:18" ht="18.75" x14ac:dyDescent="0.25">
      <c r="A36" s="1748" t="s">
        <v>32</v>
      </c>
      <c r="B36" s="588" t="s">
        <v>33</v>
      </c>
      <c r="C36" s="589">
        <v>4277</v>
      </c>
      <c r="D36" s="589">
        <v>0</v>
      </c>
      <c r="E36" s="589">
        <f>'культура '!D123</f>
        <v>4277</v>
      </c>
      <c r="F36" s="589">
        <v>0</v>
      </c>
      <c r="G36" s="589">
        <v>0</v>
      </c>
      <c r="H36" s="18">
        <f>I36+J36+K36+L36</f>
        <v>100041.45000000001</v>
      </c>
      <c r="I36" s="28">
        <v>0</v>
      </c>
      <c r="J36" s="28">
        <f>'[1]сводная '!$E$37</f>
        <v>700</v>
      </c>
      <c r="K36" s="28">
        <f>'[1]сводная '!$F$37</f>
        <v>99341.450000000012</v>
      </c>
      <c r="L36" s="29">
        <v>0</v>
      </c>
      <c r="M36" s="14">
        <f>C36-H36</f>
        <v>-95764.450000000012</v>
      </c>
      <c r="N36" s="27">
        <f>F36-K36</f>
        <v>-99341.450000000012</v>
      </c>
    </row>
    <row r="37" spans="1:18" ht="20.100000000000001" customHeight="1" x14ac:dyDescent="0.25">
      <c r="A37" s="1748"/>
      <c r="B37" s="584" t="s">
        <v>18</v>
      </c>
      <c r="C37" s="589">
        <f>E37</f>
        <v>3603</v>
      </c>
      <c r="D37" s="589">
        <v>0</v>
      </c>
      <c r="E37" s="589">
        <f>'культура '!H123</f>
        <v>3603</v>
      </c>
      <c r="F37" s="589">
        <f>'[2]культура 1 квартал 2018 г.'!E90</f>
        <v>0</v>
      </c>
      <c r="G37" s="589">
        <v>0</v>
      </c>
      <c r="H37" s="18"/>
      <c r="I37" s="28"/>
      <c r="J37" s="28"/>
      <c r="K37" s="28"/>
      <c r="L37" s="29"/>
      <c r="M37" s="14"/>
      <c r="N37" s="27"/>
    </row>
    <row r="38" spans="1:18" ht="20.100000000000001" customHeight="1" x14ac:dyDescent="0.25">
      <c r="A38" s="1748"/>
      <c r="B38" s="584" t="s">
        <v>19</v>
      </c>
      <c r="C38" s="589">
        <f>C37/C36*100</f>
        <v>84.241290624269354</v>
      </c>
      <c r="D38" s="589">
        <v>0</v>
      </c>
      <c r="E38" s="589">
        <f>E37/E36*100</f>
        <v>84.241290624269354</v>
      </c>
      <c r="F38" s="589">
        <v>0</v>
      </c>
      <c r="G38" s="589">
        <v>0</v>
      </c>
      <c r="H38" s="18"/>
      <c r="I38" s="28"/>
      <c r="J38" s="28"/>
      <c r="K38" s="28"/>
      <c r="L38" s="29"/>
      <c r="M38" s="14"/>
      <c r="N38" s="27"/>
    </row>
    <row r="39" spans="1:18" ht="20.100000000000001" customHeight="1" x14ac:dyDescent="0.25">
      <c r="A39" s="1748" t="s">
        <v>34</v>
      </c>
      <c r="B39" s="585" t="s">
        <v>35</v>
      </c>
      <c r="C39" s="589">
        <f>F39</f>
        <v>976.5</v>
      </c>
      <c r="D39" s="589">
        <v>0</v>
      </c>
      <c r="E39" s="589">
        <v>0</v>
      </c>
      <c r="F39" s="589">
        <f>'культура '!D128</f>
        <v>976.5</v>
      </c>
      <c r="G39" s="589">
        <v>0</v>
      </c>
      <c r="H39" s="18"/>
      <c r="I39" s="28"/>
      <c r="J39" s="28"/>
      <c r="K39" s="28"/>
      <c r="L39" s="29"/>
      <c r="M39" s="14"/>
      <c r="N39" s="27"/>
    </row>
    <row r="40" spans="1:18" ht="20.100000000000001" customHeight="1" x14ac:dyDescent="0.25">
      <c r="A40" s="1748"/>
      <c r="B40" s="584" t="s">
        <v>18</v>
      </c>
      <c r="C40" s="589">
        <f>F40</f>
        <v>976.5</v>
      </c>
      <c r="D40" s="589">
        <v>0</v>
      </c>
      <c r="E40" s="589">
        <v>0</v>
      </c>
      <c r="F40" s="589">
        <v>976.5</v>
      </c>
      <c r="G40" s="589">
        <v>0</v>
      </c>
      <c r="H40" s="18"/>
      <c r="I40" s="28"/>
      <c r="J40" s="28"/>
      <c r="K40" s="28"/>
      <c r="L40" s="29"/>
      <c r="M40" s="14"/>
      <c r="N40" s="27"/>
    </row>
    <row r="41" spans="1:18" s="8" customFormat="1" ht="20.100000000000001" customHeight="1" x14ac:dyDescent="0.25">
      <c r="A41" s="1748"/>
      <c r="B41" s="584" t="s">
        <v>19</v>
      </c>
      <c r="C41" s="587">
        <f>C40/C39*100</f>
        <v>100</v>
      </c>
      <c r="D41" s="589">
        <v>0</v>
      </c>
      <c r="E41" s="589">
        <v>0</v>
      </c>
      <c r="F41" s="589">
        <f>F40/F39*100</f>
        <v>100</v>
      </c>
      <c r="G41" s="589">
        <v>0</v>
      </c>
      <c r="H41" s="14"/>
      <c r="I41" s="15"/>
      <c r="J41" s="15"/>
      <c r="K41" s="15"/>
      <c r="L41" s="16"/>
      <c r="M41" s="14"/>
      <c r="N41" s="14"/>
      <c r="P41" s="17"/>
    </row>
    <row r="42" spans="1:18" s="8" customFormat="1" ht="29.25" customHeight="1" x14ac:dyDescent="0.25">
      <c r="A42" s="1749" t="s">
        <v>36</v>
      </c>
      <c r="B42" s="582" t="s">
        <v>37</v>
      </c>
      <c r="C42" s="482">
        <f>D42+E42+F42</f>
        <v>5903807.4900000002</v>
      </c>
      <c r="D42" s="583">
        <f>D45+D48</f>
        <v>80140.849999999991</v>
      </c>
      <c r="E42" s="583">
        <f>E45+E48+E51+E54</f>
        <v>4310578.540000001</v>
      </c>
      <c r="F42" s="583">
        <f>F45+F48+F51+F54</f>
        <v>1513088.1</v>
      </c>
      <c r="G42" s="583">
        <v>0</v>
      </c>
      <c r="H42" s="19">
        <f>I42+J42+K42+L42</f>
        <v>7598832.5</v>
      </c>
      <c r="I42" s="14">
        <f>I45+I48+I51+I54</f>
        <v>0</v>
      </c>
      <c r="J42" s="14">
        <f>J45+J48+J51+J54</f>
        <v>3473991.36</v>
      </c>
      <c r="K42" s="14">
        <f>K45+K48+K51+K54</f>
        <v>1628601.1400000001</v>
      </c>
      <c r="L42" s="34">
        <f>L45+L48+L51+L54</f>
        <v>2496240</v>
      </c>
      <c r="M42" s="14">
        <f>C42-H42</f>
        <v>-1695025.0099999998</v>
      </c>
      <c r="N42" s="14">
        <f>F42-K42</f>
        <v>-115513.04000000004</v>
      </c>
      <c r="P42" s="21"/>
    </row>
    <row r="43" spans="1:18" s="8" customFormat="1" ht="20.100000000000001" customHeight="1" x14ac:dyDescent="0.25">
      <c r="A43" s="1749"/>
      <c r="B43" s="584" t="s">
        <v>18</v>
      </c>
      <c r="C43" s="482">
        <f>D43+E43+F43</f>
        <v>5849730.7999999989</v>
      </c>
      <c r="D43" s="583">
        <v>73815.3</v>
      </c>
      <c r="E43" s="583">
        <v>4266908.0999999996</v>
      </c>
      <c r="F43" s="583">
        <v>1509007.4</v>
      </c>
      <c r="G43" s="583">
        <v>0</v>
      </c>
      <c r="H43" s="19"/>
      <c r="I43" s="14"/>
      <c r="J43" s="14"/>
      <c r="K43" s="14"/>
      <c r="L43" s="34"/>
      <c r="M43" s="14"/>
      <c r="N43" s="14"/>
      <c r="P43" s="21"/>
    </row>
    <row r="44" spans="1:18" s="8" customFormat="1" ht="20.100000000000001" customHeight="1" x14ac:dyDescent="0.25">
      <c r="A44" s="1749"/>
      <c r="B44" s="584" t="s">
        <v>19</v>
      </c>
      <c r="C44" s="482">
        <f>C43/C42*100</f>
        <v>99.084037037257772</v>
      </c>
      <c r="D44" s="583">
        <f>D43/D42*100</f>
        <v>92.106959184984944</v>
      </c>
      <c r="E44" s="583">
        <f>E43/E42*100</f>
        <v>98.986900723539506</v>
      </c>
      <c r="F44" s="583">
        <f>F43/F42*100</f>
        <v>99.730306516851186</v>
      </c>
      <c r="G44" s="583">
        <v>0</v>
      </c>
      <c r="H44" s="19"/>
      <c r="I44" s="14"/>
      <c r="J44" s="14"/>
      <c r="K44" s="14"/>
      <c r="L44" s="34"/>
      <c r="M44" s="14"/>
      <c r="N44" s="14"/>
      <c r="P44" s="21"/>
    </row>
    <row r="45" spans="1:18" s="8" customFormat="1" ht="18.75" x14ac:dyDescent="0.25">
      <c r="A45" s="1744" t="s">
        <v>38</v>
      </c>
      <c r="B45" s="590" t="s">
        <v>39</v>
      </c>
      <c r="C45" s="587">
        <f>D45+E45+F45</f>
        <v>2157611.1</v>
      </c>
      <c r="D45" s="587">
        <f>'образование '!D41</f>
        <v>9253.48</v>
      </c>
      <c r="E45" s="587">
        <f>'образование '!D42</f>
        <v>1583824.52</v>
      </c>
      <c r="F45" s="587">
        <v>564533.1</v>
      </c>
      <c r="G45" s="587">
        <v>0</v>
      </c>
      <c r="H45" s="18">
        <f>I45+J45+K45+L45</f>
        <v>1897790.16</v>
      </c>
      <c r="I45" s="35">
        <v>0</v>
      </c>
      <c r="J45" s="36">
        <f>'[1]сводная '!$E$10</f>
        <v>1353744</v>
      </c>
      <c r="K45" s="36">
        <f>'[1]сводная '!$F$10</f>
        <v>90046.16</v>
      </c>
      <c r="L45" s="37">
        <f>'[1]сводная '!$G$10</f>
        <v>454000</v>
      </c>
      <c r="M45" s="14">
        <f>C45-H45</f>
        <v>259820.94000000018</v>
      </c>
      <c r="N45" s="27">
        <f>F45-K45</f>
        <v>474486.93999999994</v>
      </c>
    </row>
    <row r="46" spans="1:18" s="8" customFormat="1" ht="20.100000000000001" customHeight="1" x14ac:dyDescent="0.25">
      <c r="A46" s="1744"/>
      <c r="B46" s="584" t="s">
        <v>18</v>
      </c>
      <c r="C46" s="587">
        <f>'образование '!H40</f>
        <v>2146821.27</v>
      </c>
      <c r="D46" s="587">
        <f>'образование '!H41</f>
        <v>9253.2900000000009</v>
      </c>
      <c r="E46" s="587">
        <f>'образование '!H42</f>
        <v>1573561.23</v>
      </c>
      <c r="F46" s="587">
        <f>'образование '!H43</f>
        <v>564006.74999999988</v>
      </c>
      <c r="G46" s="587">
        <v>0</v>
      </c>
      <c r="H46" s="18"/>
      <c r="I46" s="35"/>
      <c r="J46" s="36"/>
      <c r="K46" s="36"/>
      <c r="L46" s="37"/>
      <c r="M46" s="14"/>
      <c r="N46" s="27"/>
    </row>
    <row r="47" spans="1:18" s="8" customFormat="1" ht="20.100000000000001" customHeight="1" x14ac:dyDescent="0.25">
      <c r="A47" s="1744"/>
      <c r="B47" s="584" t="s">
        <v>19</v>
      </c>
      <c r="C47" s="587">
        <f>C46/C45*100</f>
        <v>99.499917756262931</v>
      </c>
      <c r="D47" s="587">
        <f>D46/D45*100</f>
        <v>99.997946718423776</v>
      </c>
      <c r="E47" s="587">
        <f>E46/E45*100</f>
        <v>99.351993237230602</v>
      </c>
      <c r="F47" s="587">
        <f>F46/F45*100</f>
        <v>99.906763660093617</v>
      </c>
      <c r="G47" s="587">
        <v>0</v>
      </c>
      <c r="H47" s="18"/>
      <c r="I47" s="35"/>
      <c r="J47" s="36"/>
      <c r="K47" s="36"/>
      <c r="L47" s="37"/>
      <c r="M47" s="14"/>
      <c r="N47" s="27"/>
    </row>
    <row r="48" spans="1:18" s="8" customFormat="1" ht="18.75" x14ac:dyDescent="0.25">
      <c r="A48" s="1744" t="s">
        <v>40</v>
      </c>
      <c r="B48" s="590" t="s">
        <v>41</v>
      </c>
      <c r="C48" s="587">
        <f>D48+E48+F48</f>
        <v>3374354.7100000004</v>
      </c>
      <c r="D48" s="587">
        <f>'образование '!D88</f>
        <v>70887.37</v>
      </c>
      <c r="E48" s="587">
        <f>'образование '!D89</f>
        <v>2726754.0200000005</v>
      </c>
      <c r="F48" s="587">
        <f>'образование '!D90</f>
        <v>576713.31999999995</v>
      </c>
      <c r="G48" s="587">
        <v>0</v>
      </c>
      <c r="H48" s="18">
        <f>I48+J48+K48+L48</f>
        <v>4413344.9800000004</v>
      </c>
      <c r="I48" s="35">
        <v>0</v>
      </c>
      <c r="J48" s="27">
        <f>'[1]сводная '!$E$13</f>
        <v>2115684.36</v>
      </c>
      <c r="K48" s="27">
        <f>'[1]сводная '!$F$13</f>
        <v>255420.61999999997</v>
      </c>
      <c r="L48" s="37">
        <f>'[1]сводная '!$G$13</f>
        <v>2042240</v>
      </c>
      <c r="M48" s="14">
        <f>C48-H48</f>
        <v>-1038990.27</v>
      </c>
      <c r="N48" s="27">
        <f>F48-K48</f>
        <v>321292.69999999995</v>
      </c>
    </row>
    <row r="49" spans="1:16" s="8" customFormat="1" ht="20.100000000000001" customHeight="1" x14ac:dyDescent="0.25">
      <c r="A49" s="1744"/>
      <c r="B49" s="584" t="s">
        <v>18</v>
      </c>
      <c r="C49" s="587">
        <f>'образование '!H87</f>
        <v>3333674.3600000003</v>
      </c>
      <c r="D49" s="587">
        <f>'образование '!H88</f>
        <v>64561.97</v>
      </c>
      <c r="E49" s="587">
        <f>'образование '!H89</f>
        <v>2693346.82</v>
      </c>
      <c r="F49" s="587">
        <v>575765.5</v>
      </c>
      <c r="G49" s="587">
        <v>0</v>
      </c>
      <c r="H49" s="18"/>
      <c r="I49" s="35"/>
      <c r="J49" s="27"/>
      <c r="K49" s="27"/>
      <c r="L49" s="37"/>
      <c r="M49" s="14"/>
      <c r="N49" s="27"/>
    </row>
    <row r="50" spans="1:16" s="8" customFormat="1" ht="20.100000000000001" customHeight="1" x14ac:dyDescent="0.25">
      <c r="A50" s="1744"/>
      <c r="B50" s="584" t="s">
        <v>19</v>
      </c>
      <c r="C50" s="587">
        <f>C49/C48*100</f>
        <v>98.794425794080198</v>
      </c>
      <c r="D50" s="587">
        <f>D49/D48*100</f>
        <v>91.076830752784318</v>
      </c>
      <c r="E50" s="587">
        <f>E49/E48*100</f>
        <v>98.774836316185173</v>
      </c>
      <c r="F50" s="587">
        <f>F49/F48*100</f>
        <v>99.835651446372012</v>
      </c>
      <c r="G50" s="587">
        <v>0</v>
      </c>
      <c r="H50" s="18"/>
      <c r="I50" s="35"/>
      <c r="J50" s="27"/>
      <c r="K50" s="27"/>
      <c r="L50" s="37"/>
      <c r="M50" s="14"/>
      <c r="N50" s="27"/>
    </row>
    <row r="51" spans="1:16" s="8" customFormat="1" ht="45" customHeight="1" x14ac:dyDescent="0.25">
      <c r="A51" s="1744" t="s">
        <v>42</v>
      </c>
      <c r="B51" s="590" t="s">
        <v>43</v>
      </c>
      <c r="C51" s="587">
        <f>D51+E51+F51+G51</f>
        <v>352271.88000000006</v>
      </c>
      <c r="D51" s="587">
        <v>0</v>
      </c>
      <c r="E51" s="587">
        <v>0</v>
      </c>
      <c r="F51" s="587">
        <f>'образование '!D101</f>
        <v>352271.88000000006</v>
      </c>
      <c r="G51" s="587">
        <v>0</v>
      </c>
      <c r="H51" s="18">
        <f>I51+J51+K51+L51</f>
        <v>301811.16000000003</v>
      </c>
      <c r="I51" s="35">
        <v>0</v>
      </c>
      <c r="J51" s="27">
        <f>'[1]сводная '!$E$16</f>
        <v>2353</v>
      </c>
      <c r="K51" s="27">
        <f>'[1]сводная '!$F$16</f>
        <v>299458.16000000003</v>
      </c>
      <c r="L51" s="37">
        <f>'[1]сводная '!$G$16</f>
        <v>0</v>
      </c>
      <c r="M51" s="14">
        <f>C51-H51</f>
        <v>50460.72000000003</v>
      </c>
      <c r="N51" s="27">
        <f>F51-K51</f>
        <v>52813.72000000003</v>
      </c>
      <c r="O51" s="17">
        <f>E15+E42+E57</f>
        <v>4453587.7400000012</v>
      </c>
    </row>
    <row r="52" spans="1:16" s="8" customFormat="1" ht="20.100000000000001" customHeight="1" x14ac:dyDescent="0.25">
      <c r="A52" s="1744"/>
      <c r="B52" s="584" t="s">
        <v>18</v>
      </c>
      <c r="C52" s="587">
        <f>D52+E52+F52+G52</f>
        <v>349665.34</v>
      </c>
      <c r="D52" s="587">
        <v>0</v>
      </c>
      <c r="E52" s="587">
        <v>0</v>
      </c>
      <c r="F52" s="587">
        <f>'образование '!H101</f>
        <v>349665.34</v>
      </c>
      <c r="G52" s="587">
        <v>0</v>
      </c>
      <c r="H52" s="18"/>
      <c r="I52" s="35"/>
      <c r="J52" s="27"/>
      <c r="K52" s="27"/>
      <c r="L52" s="37"/>
      <c r="M52" s="14"/>
      <c r="N52" s="27"/>
      <c r="O52" s="17"/>
    </row>
    <row r="53" spans="1:16" s="8" customFormat="1" ht="20.100000000000001" customHeight="1" x14ac:dyDescent="0.25">
      <c r="A53" s="1744"/>
      <c r="B53" s="584" t="s">
        <v>19</v>
      </c>
      <c r="C53" s="587">
        <f>C52/C51*100</f>
        <v>99.260077188108227</v>
      </c>
      <c r="D53" s="587">
        <v>0</v>
      </c>
      <c r="E53" s="587">
        <v>0</v>
      </c>
      <c r="F53" s="587">
        <f>F52/F51*100</f>
        <v>99.260077188108227</v>
      </c>
      <c r="G53" s="587">
        <v>0</v>
      </c>
      <c r="H53" s="18"/>
      <c r="I53" s="35"/>
      <c r="J53" s="27"/>
      <c r="K53" s="27"/>
      <c r="L53" s="37"/>
      <c r="M53" s="14"/>
      <c r="N53" s="27"/>
      <c r="O53" s="17"/>
    </row>
    <row r="54" spans="1:16" s="8" customFormat="1" ht="25.5" customHeight="1" x14ac:dyDescent="0.25">
      <c r="A54" s="1744" t="s">
        <v>44</v>
      </c>
      <c r="B54" s="590" t="s">
        <v>45</v>
      </c>
      <c r="C54" s="587">
        <f>D54+E54+F54+G54</f>
        <v>19569.8</v>
      </c>
      <c r="D54" s="587">
        <v>0</v>
      </c>
      <c r="E54" s="587">
        <v>0</v>
      </c>
      <c r="F54" s="587">
        <f>'образование '!D107</f>
        <v>19569.8</v>
      </c>
      <c r="G54" s="587">
        <v>0</v>
      </c>
      <c r="H54" s="18">
        <f>I54+J54+K54+L54</f>
        <v>985886.20000000007</v>
      </c>
      <c r="I54" s="35">
        <v>0</v>
      </c>
      <c r="J54" s="27">
        <f>'[1]сводная '!$E$19</f>
        <v>2210</v>
      </c>
      <c r="K54" s="27">
        <f>'[1]сводная '!$F$19</f>
        <v>983676.20000000007</v>
      </c>
      <c r="L54" s="37">
        <f>'[1]сводная '!$G$19</f>
        <v>0</v>
      </c>
      <c r="M54" s="14">
        <f>C54-H54</f>
        <v>-966316.4</v>
      </c>
      <c r="N54" s="27">
        <f>F54-K54</f>
        <v>-964106.4</v>
      </c>
      <c r="O54" s="17">
        <f>F15+F42+F24+F199+F73+F57+F229</f>
        <v>2884773.9</v>
      </c>
    </row>
    <row r="55" spans="1:16" s="8" customFormat="1" ht="20.100000000000001" customHeight="1" x14ac:dyDescent="0.25">
      <c r="A55" s="1744"/>
      <c r="B55" s="584" t="s">
        <v>18</v>
      </c>
      <c r="C55" s="587">
        <f>D55+E55+F55+G55</f>
        <v>19569.8</v>
      </c>
      <c r="D55" s="587">
        <v>0</v>
      </c>
      <c r="E55" s="587">
        <v>0</v>
      </c>
      <c r="F55" s="587">
        <f>'образование '!H107</f>
        <v>19569.8</v>
      </c>
      <c r="G55" s="587">
        <v>0</v>
      </c>
      <c r="H55" s="18"/>
      <c r="I55" s="35"/>
      <c r="J55" s="27"/>
      <c r="K55" s="27"/>
      <c r="L55" s="37"/>
      <c r="M55" s="14"/>
      <c r="N55" s="27"/>
      <c r="O55" s="17"/>
    </row>
    <row r="56" spans="1:16" s="8" customFormat="1" ht="20.100000000000001" customHeight="1" x14ac:dyDescent="0.25">
      <c r="A56" s="1744"/>
      <c r="B56" s="584" t="s">
        <v>19</v>
      </c>
      <c r="C56" s="587">
        <f>C55/C54*100</f>
        <v>100</v>
      </c>
      <c r="D56" s="587">
        <v>0</v>
      </c>
      <c r="E56" s="587">
        <v>0</v>
      </c>
      <c r="F56" s="587">
        <f>F55/F54*100</f>
        <v>100</v>
      </c>
      <c r="G56" s="587">
        <v>0</v>
      </c>
      <c r="H56" s="18"/>
      <c r="I56" s="35"/>
      <c r="J56" s="27"/>
      <c r="K56" s="27"/>
      <c r="L56" s="37"/>
      <c r="M56" s="14"/>
      <c r="N56" s="27"/>
      <c r="O56" s="17"/>
    </row>
    <row r="57" spans="1:16" s="8" customFormat="1" ht="25.5" customHeight="1" x14ac:dyDescent="0.25">
      <c r="A57" s="1753" t="s">
        <v>46</v>
      </c>
      <c r="B57" s="74" t="s">
        <v>47</v>
      </c>
      <c r="C57" s="72">
        <f>SUM(D57:G57)</f>
        <v>175496.6</v>
      </c>
      <c r="D57" s="71">
        <v>0</v>
      </c>
      <c r="E57" s="71">
        <f>E60+E63+E66+E70</f>
        <v>143009.20000000001</v>
      </c>
      <c r="F57" s="71">
        <f>F60+F63+F66+F70</f>
        <v>32487.399999999998</v>
      </c>
      <c r="G57" s="73">
        <v>0</v>
      </c>
      <c r="H57" s="19">
        <f>I57+J57+K57+L57</f>
        <v>177143.35</v>
      </c>
      <c r="I57" s="38">
        <v>0</v>
      </c>
      <c r="J57" s="38">
        <v>122764</v>
      </c>
      <c r="K57" s="38">
        <f>'[1]соц. защита (3)'!$F$80</f>
        <v>53150.65</v>
      </c>
      <c r="L57" s="39">
        <f>'[1]соц. защита (3)'!$G$80</f>
        <v>1228.7</v>
      </c>
      <c r="M57" s="14">
        <f>C57-H57</f>
        <v>-1646.75</v>
      </c>
      <c r="N57" s="14">
        <f>F57-K57</f>
        <v>-20663.250000000004</v>
      </c>
      <c r="P57" s="21"/>
    </row>
    <row r="58" spans="1:16" s="8" customFormat="1" ht="20.100000000000001" customHeight="1" x14ac:dyDescent="0.25">
      <c r="A58" s="1753"/>
      <c r="B58" s="75" t="s">
        <v>18</v>
      </c>
      <c r="C58" s="72">
        <f>SUM(D58:G58)</f>
        <v>174482.80000000002</v>
      </c>
      <c r="D58" s="71">
        <v>0</v>
      </c>
      <c r="E58" s="71">
        <f>E61+E64+E67+E71</f>
        <v>142060.30000000002</v>
      </c>
      <c r="F58" s="71">
        <f>F61+F64+F67+F71</f>
        <v>32422.499999999996</v>
      </c>
      <c r="G58" s="73">
        <f>G61+G64</f>
        <v>0</v>
      </c>
      <c r="H58" s="19"/>
      <c r="I58" s="38"/>
      <c r="J58" s="38"/>
      <c r="K58" s="38"/>
      <c r="L58" s="39"/>
      <c r="M58" s="14"/>
      <c r="N58" s="14"/>
      <c r="P58" s="21"/>
    </row>
    <row r="59" spans="1:16" s="8" customFormat="1" ht="20.100000000000001" customHeight="1" x14ac:dyDescent="0.25">
      <c r="A59" s="1753"/>
      <c r="B59" s="75" t="s">
        <v>19</v>
      </c>
      <c r="C59" s="73">
        <f>C58/C57*100</f>
        <v>99.42232499091152</v>
      </c>
      <c r="D59" s="73">
        <v>0</v>
      </c>
      <c r="E59" s="73">
        <f>E58/E57*100</f>
        <v>99.336476254674537</v>
      </c>
      <c r="F59" s="73">
        <f>F58/F57*100</f>
        <v>99.800230243109638</v>
      </c>
      <c r="G59" s="73">
        <v>0</v>
      </c>
      <c r="H59" s="19"/>
      <c r="I59" s="38"/>
      <c r="J59" s="38"/>
      <c r="K59" s="38"/>
      <c r="L59" s="39"/>
      <c r="M59" s="14"/>
      <c r="N59" s="14"/>
      <c r="P59" s="21"/>
    </row>
    <row r="60" spans="1:16" s="8" customFormat="1" ht="25.5" customHeight="1" x14ac:dyDescent="0.25">
      <c r="A60" s="1752" t="s">
        <v>48</v>
      </c>
      <c r="B60" s="76" t="s">
        <v>49</v>
      </c>
      <c r="C60" s="81">
        <f>SUM(D60:G60)</f>
        <v>169211.80000000002</v>
      </c>
      <c r="D60" s="70">
        <v>0</v>
      </c>
      <c r="E60" s="70">
        <f>соцзащита!D23</f>
        <v>143009.20000000001</v>
      </c>
      <c r="F60" s="70">
        <f>соцзащита!D24</f>
        <v>26202.6</v>
      </c>
      <c r="G60" s="70">
        <v>0</v>
      </c>
      <c r="H60" s="19"/>
      <c r="I60" s="38"/>
      <c r="J60" s="38"/>
      <c r="K60" s="38"/>
      <c r="L60" s="39"/>
      <c r="M60" s="14"/>
      <c r="N60" s="14"/>
      <c r="P60" s="21"/>
    </row>
    <row r="61" spans="1:16" s="8" customFormat="1" ht="18.75" x14ac:dyDescent="0.25">
      <c r="A61" s="1752"/>
      <c r="B61" s="75" t="s">
        <v>18</v>
      </c>
      <c r="C61" s="81">
        <f>SUM(D61:G61)</f>
        <v>168203.5</v>
      </c>
      <c r="D61" s="70">
        <v>0</v>
      </c>
      <c r="E61" s="70">
        <f>соцзащита!E23</f>
        <v>142060.30000000002</v>
      </c>
      <c r="F61" s="70">
        <f>соцзащита!E24</f>
        <v>26143.199999999997</v>
      </c>
      <c r="G61" s="70">
        <v>0</v>
      </c>
      <c r="H61" s="19"/>
      <c r="I61" s="38"/>
      <c r="J61" s="38"/>
      <c r="K61" s="38"/>
      <c r="L61" s="39"/>
      <c r="M61" s="14"/>
      <c r="N61" s="14"/>
      <c r="P61" s="21"/>
    </row>
    <row r="62" spans="1:16" s="8" customFormat="1" ht="18.75" x14ac:dyDescent="0.25">
      <c r="A62" s="1752"/>
      <c r="B62" s="75" t="s">
        <v>19</v>
      </c>
      <c r="C62" s="81">
        <f>C61/C60*100</f>
        <v>99.404119570857347</v>
      </c>
      <c r="D62" s="81">
        <v>0</v>
      </c>
      <c r="E62" s="81">
        <f>E61/E60*100</f>
        <v>99.336476254674537</v>
      </c>
      <c r="F62" s="81">
        <f>F61/F60*100</f>
        <v>99.773304939204493</v>
      </c>
      <c r="G62" s="81">
        <v>0</v>
      </c>
      <c r="H62" s="19"/>
      <c r="I62" s="38"/>
      <c r="J62" s="38"/>
      <c r="K62" s="38"/>
      <c r="L62" s="39"/>
      <c r="M62" s="14"/>
      <c r="N62" s="14"/>
      <c r="P62" s="21"/>
    </row>
    <row r="63" spans="1:16" s="8" customFormat="1" ht="44.25" customHeight="1" x14ac:dyDescent="0.25">
      <c r="A63" s="1752" t="s">
        <v>50</v>
      </c>
      <c r="B63" s="76" t="s">
        <v>51</v>
      </c>
      <c r="C63" s="81">
        <f>D63+E63+F63+G63</f>
        <v>2183.3000000000002</v>
      </c>
      <c r="D63" s="70">
        <v>0</v>
      </c>
      <c r="E63" s="70">
        <v>0</v>
      </c>
      <c r="F63" s="70">
        <f>соцзащита!D41</f>
        <v>2183.3000000000002</v>
      </c>
      <c r="G63" s="70">
        <v>0</v>
      </c>
      <c r="H63" s="19"/>
      <c r="I63" s="38"/>
      <c r="J63" s="38"/>
      <c r="K63" s="38"/>
      <c r="L63" s="39"/>
      <c r="M63" s="14"/>
      <c r="N63" s="14"/>
      <c r="P63" s="21"/>
    </row>
    <row r="64" spans="1:16" s="8" customFormat="1" ht="20.100000000000001" customHeight="1" x14ac:dyDescent="0.25">
      <c r="A64" s="1752"/>
      <c r="B64" s="75" t="s">
        <v>18</v>
      </c>
      <c r="C64" s="81">
        <f>D64+E64+F64+G64</f>
        <v>2183.3000000000002</v>
      </c>
      <c r="D64" s="70">
        <v>0</v>
      </c>
      <c r="E64" s="70">
        <v>0</v>
      </c>
      <c r="F64" s="70">
        <f>соцзащита!E41</f>
        <v>2183.3000000000002</v>
      </c>
      <c r="G64" s="70">
        <v>0</v>
      </c>
      <c r="H64" s="19"/>
      <c r="I64" s="38"/>
      <c r="J64" s="38"/>
      <c r="K64" s="38"/>
      <c r="L64" s="39"/>
      <c r="M64" s="14"/>
      <c r="N64" s="14"/>
      <c r="P64" s="21"/>
    </row>
    <row r="65" spans="1:16" s="8" customFormat="1" ht="20.100000000000001" customHeight="1" x14ac:dyDescent="0.25">
      <c r="A65" s="1752"/>
      <c r="B65" s="75" t="s">
        <v>19</v>
      </c>
      <c r="C65" s="81">
        <f>C64/C63*100</f>
        <v>100</v>
      </c>
      <c r="D65" s="81">
        <v>0</v>
      </c>
      <c r="E65" s="81">
        <v>0</v>
      </c>
      <c r="F65" s="81">
        <f>F64/F63*100</f>
        <v>100</v>
      </c>
      <c r="G65" s="81">
        <v>0</v>
      </c>
      <c r="H65" s="19"/>
      <c r="I65" s="38"/>
      <c r="J65" s="38"/>
      <c r="K65" s="38"/>
      <c r="L65" s="39"/>
      <c r="M65" s="14"/>
      <c r="N65" s="14"/>
      <c r="P65" s="21"/>
    </row>
    <row r="66" spans="1:16" s="8" customFormat="1" ht="27.75" customHeight="1" x14ac:dyDescent="0.25">
      <c r="A66" s="1752" t="s">
        <v>52</v>
      </c>
      <c r="B66" s="76" t="s">
        <v>53</v>
      </c>
      <c r="C66" s="81">
        <f>SUM(D66:G66)</f>
        <v>3982.7</v>
      </c>
      <c r="D66" s="81">
        <v>0</v>
      </c>
      <c r="E66" s="81">
        <v>0</v>
      </c>
      <c r="F66" s="81">
        <f>соцзащита!D60</f>
        <v>3982.7</v>
      </c>
      <c r="G66" s="81">
        <v>0</v>
      </c>
      <c r="H66" s="19"/>
      <c r="I66" s="38"/>
      <c r="J66" s="38"/>
      <c r="K66" s="38"/>
      <c r="L66" s="39"/>
      <c r="M66" s="14"/>
      <c r="N66" s="14"/>
      <c r="P66" s="21"/>
    </row>
    <row r="67" spans="1:16" s="8" customFormat="1" ht="20.100000000000001" customHeight="1" x14ac:dyDescent="0.25">
      <c r="A67" s="1752"/>
      <c r="B67" s="75" t="s">
        <v>18</v>
      </c>
      <c r="C67" s="81">
        <f>D67+E67+F67+G67</f>
        <v>3982.7</v>
      </c>
      <c r="D67" s="70">
        <v>0</v>
      </c>
      <c r="E67" s="70">
        <v>0</v>
      </c>
      <c r="F67" s="70">
        <f>соцзащита!E60</f>
        <v>3982.7</v>
      </c>
      <c r="G67" s="70">
        <v>0</v>
      </c>
      <c r="H67" s="40"/>
      <c r="I67" s="41"/>
      <c r="J67" s="41"/>
      <c r="K67" s="41"/>
      <c r="L67" s="41"/>
      <c r="M67" s="42"/>
      <c r="N67" s="42"/>
      <c r="P67" s="21"/>
    </row>
    <row r="68" spans="1:16" s="8" customFormat="1" ht="20.100000000000001" customHeight="1" x14ac:dyDescent="0.25">
      <c r="A68" s="1752"/>
      <c r="B68" s="75" t="s">
        <v>19</v>
      </c>
      <c r="C68" s="81">
        <f>C67/C66*100</f>
        <v>100</v>
      </c>
      <c r="D68" s="81">
        <v>0</v>
      </c>
      <c r="E68" s="81">
        <v>0</v>
      </c>
      <c r="F68" s="81">
        <f>F67/F66*100</f>
        <v>100</v>
      </c>
      <c r="G68" s="81">
        <v>0</v>
      </c>
      <c r="H68" s="40"/>
      <c r="I68" s="41"/>
      <c r="J68" s="41"/>
      <c r="K68" s="41"/>
      <c r="L68" s="41"/>
      <c r="M68" s="42"/>
      <c r="N68" s="42"/>
      <c r="P68" s="21"/>
    </row>
    <row r="69" spans="1:16" s="8" customFormat="1" ht="26.25" customHeight="1" x14ac:dyDescent="0.25">
      <c r="A69" s="80" t="s">
        <v>54</v>
      </c>
      <c r="B69" s="77" t="s">
        <v>55</v>
      </c>
      <c r="C69" s="1754" t="s">
        <v>56</v>
      </c>
      <c r="D69" s="1754"/>
      <c r="E69" s="1754"/>
      <c r="F69" s="1754"/>
      <c r="G69" s="1754"/>
      <c r="H69" s="40"/>
      <c r="I69" s="41"/>
      <c r="J69" s="41"/>
      <c r="K69" s="41"/>
      <c r="L69" s="41"/>
      <c r="M69" s="42"/>
      <c r="N69" s="42"/>
      <c r="P69" s="21"/>
    </row>
    <row r="70" spans="1:16" s="8" customFormat="1" ht="41.25" customHeight="1" x14ac:dyDescent="0.25">
      <c r="A70" s="1752" t="s">
        <v>57</v>
      </c>
      <c r="B70" s="76" t="s">
        <v>58</v>
      </c>
      <c r="C70" s="81">
        <f>SUM(D70:G70)</f>
        <v>118.8</v>
      </c>
      <c r="D70" s="81">
        <v>0</v>
      </c>
      <c r="E70" s="81">
        <v>0</v>
      </c>
      <c r="F70" s="81">
        <f>соцзащита!D73</f>
        <v>118.8</v>
      </c>
      <c r="G70" s="81">
        <v>0</v>
      </c>
      <c r="H70" s="40"/>
      <c r="I70" s="41"/>
      <c r="J70" s="41"/>
      <c r="K70" s="41"/>
      <c r="L70" s="41"/>
      <c r="M70" s="42"/>
      <c r="N70" s="42"/>
      <c r="P70" s="21"/>
    </row>
    <row r="71" spans="1:16" s="8" customFormat="1" ht="20.100000000000001" customHeight="1" x14ac:dyDescent="0.25">
      <c r="A71" s="1752"/>
      <c r="B71" s="75" t="s">
        <v>18</v>
      </c>
      <c r="C71" s="81">
        <f>D71+E71+F71+G71</f>
        <v>113.3</v>
      </c>
      <c r="D71" s="70">
        <v>0</v>
      </c>
      <c r="E71" s="70">
        <f>'[3]соцзащита '!H64</f>
        <v>0</v>
      </c>
      <c r="F71" s="70">
        <f>соцзащита!E73</f>
        <v>113.3</v>
      </c>
      <c r="G71" s="70">
        <v>0</v>
      </c>
      <c r="H71" s="40"/>
      <c r="I71" s="41"/>
      <c r="J71" s="41"/>
      <c r="K71" s="41"/>
      <c r="L71" s="41"/>
      <c r="M71" s="42"/>
      <c r="N71" s="42"/>
      <c r="P71" s="21"/>
    </row>
    <row r="72" spans="1:16" s="8" customFormat="1" ht="20.100000000000001" customHeight="1" x14ac:dyDescent="0.25">
      <c r="A72" s="1752"/>
      <c r="B72" s="75" t="s">
        <v>19</v>
      </c>
      <c r="C72" s="81">
        <f>C71/C70*100</f>
        <v>95.370370370370367</v>
      </c>
      <c r="D72" s="81">
        <v>0</v>
      </c>
      <c r="E72" s="81">
        <v>0</v>
      </c>
      <c r="F72" s="81">
        <f t="shared" ref="F72" si="1">F71/F70*100</f>
        <v>95.370370370370367</v>
      </c>
      <c r="G72" s="81">
        <v>0</v>
      </c>
      <c r="H72" s="40"/>
      <c r="I72" s="41"/>
      <c r="J72" s="41"/>
      <c r="K72" s="41"/>
      <c r="L72" s="41"/>
      <c r="M72" s="42"/>
      <c r="N72" s="42"/>
      <c r="P72" s="21"/>
    </row>
    <row r="73" spans="1:16" s="8" customFormat="1" ht="20.25" customHeight="1" x14ac:dyDescent="0.25">
      <c r="A73" s="1749" t="s">
        <v>59</v>
      </c>
      <c r="B73" s="582" t="s">
        <v>60</v>
      </c>
      <c r="C73" s="583">
        <f>D73+E73+F73+G73</f>
        <v>435803.7</v>
      </c>
      <c r="D73" s="591">
        <v>0</v>
      </c>
      <c r="E73" s="591">
        <f>E79</f>
        <v>960.3</v>
      </c>
      <c r="F73" s="591">
        <f>F76+F79</f>
        <v>430843.4</v>
      </c>
      <c r="G73" s="591">
        <f>G76</f>
        <v>4000</v>
      </c>
      <c r="H73" s="19">
        <f>I73+J73+K73+L73</f>
        <v>637888.1</v>
      </c>
      <c r="I73" s="38">
        <v>0</v>
      </c>
      <c r="J73" s="38">
        <v>0</v>
      </c>
      <c r="K73" s="43">
        <f>'[1]спорт  (3)'!$F$63</f>
        <v>567888.1</v>
      </c>
      <c r="L73" s="44">
        <f>'[1]спорт  (3)'!$G$63</f>
        <v>70000</v>
      </c>
      <c r="M73" s="14">
        <f>C73-H73</f>
        <v>-202084.39999999997</v>
      </c>
      <c r="N73" s="14">
        <f>F73-K73</f>
        <v>-137044.69999999995</v>
      </c>
      <c r="P73" s="21"/>
    </row>
    <row r="74" spans="1:16" s="8" customFormat="1" ht="20.100000000000001" customHeight="1" x14ac:dyDescent="0.25">
      <c r="A74" s="1749"/>
      <c r="B74" s="584" t="s">
        <v>18</v>
      </c>
      <c r="C74" s="583">
        <f>D74+E74+F74+G74</f>
        <v>435787.10000000003</v>
      </c>
      <c r="D74" s="591">
        <v>0</v>
      </c>
      <c r="E74" s="591">
        <f>E80</f>
        <v>960.3</v>
      </c>
      <c r="F74" s="591">
        <f>F77+F80</f>
        <v>430826.80000000005</v>
      </c>
      <c r="G74" s="591">
        <f>G77</f>
        <v>4000</v>
      </c>
      <c r="H74" s="19"/>
      <c r="I74" s="38"/>
      <c r="J74" s="38"/>
      <c r="K74" s="43"/>
      <c r="L74" s="44"/>
      <c r="M74" s="14"/>
      <c r="N74" s="14"/>
      <c r="P74" s="21"/>
    </row>
    <row r="75" spans="1:16" s="8" customFormat="1" ht="20.100000000000001" customHeight="1" x14ac:dyDescent="0.25">
      <c r="A75" s="1749"/>
      <c r="B75" s="584" t="s">
        <v>19</v>
      </c>
      <c r="C75" s="583">
        <f>C74/C73*100</f>
        <v>99.996190945602351</v>
      </c>
      <c r="D75" s="591">
        <v>0</v>
      </c>
      <c r="E75" s="591">
        <f>E81</f>
        <v>100</v>
      </c>
      <c r="F75" s="591">
        <f>F74/F73*100</f>
        <v>99.996147091959628</v>
      </c>
      <c r="G75" s="591">
        <f>G78</f>
        <v>100</v>
      </c>
      <c r="H75" s="19"/>
      <c r="I75" s="38"/>
      <c r="J75" s="38"/>
      <c r="K75" s="43"/>
      <c r="L75" s="44"/>
      <c r="M75" s="14"/>
      <c r="N75" s="14"/>
      <c r="P75" s="21"/>
    </row>
    <row r="76" spans="1:16" s="8" customFormat="1" ht="20.100000000000001" customHeight="1" x14ac:dyDescent="0.3">
      <c r="A76" s="1744" t="s">
        <v>61</v>
      </c>
      <c r="B76" s="592" t="s">
        <v>62</v>
      </c>
      <c r="C76" s="587">
        <f>F76+G76</f>
        <v>253865.1</v>
      </c>
      <c r="D76" s="589">
        <v>0</v>
      </c>
      <c r="E76" s="589">
        <v>0</v>
      </c>
      <c r="F76" s="589">
        <f>'спорт '!D36</f>
        <v>249865.1</v>
      </c>
      <c r="G76" s="589">
        <f>'спорт '!D37</f>
        <v>4000</v>
      </c>
      <c r="H76" s="19"/>
      <c r="I76" s="38"/>
      <c r="J76" s="38"/>
      <c r="K76" s="43"/>
      <c r="L76" s="44"/>
      <c r="M76" s="14"/>
      <c r="N76" s="14"/>
      <c r="P76" s="21"/>
    </row>
    <row r="77" spans="1:16" s="8" customFormat="1" ht="20.100000000000001" customHeight="1" x14ac:dyDescent="0.25">
      <c r="A77" s="1744"/>
      <c r="B77" s="584" t="s">
        <v>18</v>
      </c>
      <c r="C77" s="587">
        <f>D77+E77+F77+G77</f>
        <v>253848.7</v>
      </c>
      <c r="D77" s="589">
        <v>0</v>
      </c>
      <c r="E77" s="589">
        <v>0</v>
      </c>
      <c r="F77" s="589">
        <f>'спорт '!H36</f>
        <v>249848.7</v>
      </c>
      <c r="G77" s="589">
        <f>'спорт '!H37</f>
        <v>4000</v>
      </c>
      <c r="H77" s="19"/>
      <c r="I77" s="38"/>
      <c r="J77" s="38"/>
      <c r="K77" s="43"/>
      <c r="L77" s="44"/>
      <c r="M77" s="14"/>
      <c r="N77" s="14"/>
      <c r="P77" s="21"/>
    </row>
    <row r="78" spans="1:16" s="8" customFormat="1" ht="19.5" customHeight="1" x14ac:dyDescent="0.25">
      <c r="A78" s="1744"/>
      <c r="B78" s="584" t="s">
        <v>19</v>
      </c>
      <c r="C78" s="587">
        <f>C77/C76*100</f>
        <v>99.993539876099561</v>
      </c>
      <c r="D78" s="589">
        <v>0</v>
      </c>
      <c r="E78" s="589">
        <v>0</v>
      </c>
      <c r="F78" s="589">
        <f>F77/F76*100</f>
        <v>99.993436458312914</v>
      </c>
      <c r="G78" s="589">
        <f>G77/G76*100</f>
        <v>100</v>
      </c>
      <c r="H78" s="19"/>
      <c r="I78" s="38"/>
      <c r="J78" s="38"/>
      <c r="K78" s="43"/>
      <c r="L78" s="44"/>
      <c r="M78" s="14"/>
      <c r="N78" s="14"/>
      <c r="P78" s="21"/>
    </row>
    <row r="79" spans="1:16" s="8" customFormat="1" ht="20.100000000000001" customHeight="1" x14ac:dyDescent="0.25">
      <c r="A79" s="1744" t="s">
        <v>63</v>
      </c>
      <c r="B79" s="585" t="s">
        <v>64</v>
      </c>
      <c r="C79" s="587">
        <f>E79+F79</f>
        <v>181938.59999999998</v>
      </c>
      <c r="D79" s="589">
        <v>0</v>
      </c>
      <c r="E79" s="589">
        <f>'спорт '!D57</f>
        <v>960.3</v>
      </c>
      <c r="F79" s="589">
        <f>'спорт '!D58</f>
        <v>180978.3</v>
      </c>
      <c r="G79" s="589">
        <v>0</v>
      </c>
      <c r="H79" s="19"/>
      <c r="I79" s="38"/>
      <c r="J79" s="38"/>
      <c r="K79" s="43"/>
      <c r="L79" s="44"/>
      <c r="M79" s="14"/>
      <c r="N79" s="14"/>
      <c r="P79" s="21"/>
    </row>
    <row r="80" spans="1:16" s="8" customFormat="1" ht="20.100000000000001" customHeight="1" x14ac:dyDescent="0.25">
      <c r="A80" s="1744"/>
      <c r="B80" s="584" t="s">
        <v>18</v>
      </c>
      <c r="C80" s="587">
        <f>E80+F80</f>
        <v>181938.4</v>
      </c>
      <c r="D80" s="589">
        <v>0</v>
      </c>
      <c r="E80" s="589">
        <f>'спорт '!H57</f>
        <v>960.3</v>
      </c>
      <c r="F80" s="589">
        <f>'спорт '!H58</f>
        <v>180978.1</v>
      </c>
      <c r="G80" s="589">
        <v>0</v>
      </c>
      <c r="H80" s="19"/>
      <c r="I80" s="38"/>
      <c r="J80" s="38"/>
      <c r="K80" s="43"/>
      <c r="L80" s="44"/>
      <c r="M80" s="14"/>
      <c r="N80" s="14"/>
      <c r="P80" s="21"/>
    </row>
    <row r="81" spans="1:16" s="8" customFormat="1" ht="20.100000000000001" customHeight="1" x14ac:dyDescent="0.25">
      <c r="A81" s="1744"/>
      <c r="B81" s="584" t="s">
        <v>19</v>
      </c>
      <c r="C81" s="587">
        <f>C80/C79*100</f>
        <v>99.999890072804789</v>
      </c>
      <c r="D81" s="589">
        <v>0</v>
      </c>
      <c r="E81" s="589">
        <f>E80/E79*100</f>
        <v>100</v>
      </c>
      <c r="F81" s="589">
        <f>F80/F79*100</f>
        <v>99.999889489513393</v>
      </c>
      <c r="G81" s="589">
        <v>0</v>
      </c>
      <c r="H81" s="19"/>
      <c r="I81" s="38"/>
      <c r="J81" s="38"/>
      <c r="K81" s="43"/>
      <c r="L81" s="44"/>
      <c r="M81" s="14"/>
      <c r="N81" s="14"/>
      <c r="P81" s="21"/>
    </row>
    <row r="82" spans="1:16" s="49" customFormat="1" ht="30.75" customHeight="1" x14ac:dyDescent="0.25">
      <c r="A82" s="1753" t="s">
        <v>65</v>
      </c>
      <c r="B82" s="74" t="s">
        <v>66</v>
      </c>
      <c r="C82" s="73">
        <f>SUM(D82:G82)</f>
        <v>8561.2999999999993</v>
      </c>
      <c r="D82" s="73">
        <f t="shared" ref="D82:G83" si="2">D85+D88+D91+D94</f>
        <v>0</v>
      </c>
      <c r="E82" s="73">
        <f>E85+E88+E91+E94</f>
        <v>5376</v>
      </c>
      <c r="F82" s="73">
        <f>F85+F88+F91+F94</f>
        <v>3185.2999999999997</v>
      </c>
      <c r="G82" s="73">
        <f t="shared" si="2"/>
        <v>0</v>
      </c>
      <c r="H82" s="45">
        <f>I82+J82+K82+L82</f>
        <v>9645.4</v>
      </c>
      <c r="I82" s="46">
        <v>0</v>
      </c>
      <c r="J82" s="46">
        <v>3844</v>
      </c>
      <c r="K82" s="46">
        <v>5801.4</v>
      </c>
      <c r="L82" s="47">
        <v>0</v>
      </c>
      <c r="M82" s="48">
        <f>C82-H82</f>
        <v>-1084.1000000000004</v>
      </c>
      <c r="N82" s="48">
        <f>F82-K82</f>
        <v>-2616.1</v>
      </c>
      <c r="P82" s="50"/>
    </row>
    <row r="83" spans="1:16" s="49" customFormat="1" ht="19.5" customHeight="1" x14ac:dyDescent="0.25">
      <c r="A83" s="1753"/>
      <c r="B83" s="75" t="s">
        <v>18</v>
      </c>
      <c r="C83" s="73">
        <f>SUM(D83:G83)</f>
        <v>5660.5</v>
      </c>
      <c r="D83" s="73">
        <f>D86+D89+D92+D95</f>
        <v>0</v>
      </c>
      <c r="E83" s="73">
        <f>E86+E89+E92+E95</f>
        <v>2475.1999999999998</v>
      </c>
      <c r="F83" s="73">
        <f>F86+F89+F92+F95</f>
        <v>3185.2999999999997</v>
      </c>
      <c r="G83" s="73">
        <f t="shared" si="2"/>
        <v>0</v>
      </c>
      <c r="H83" s="45"/>
      <c r="I83" s="46"/>
      <c r="J83" s="46"/>
      <c r="K83" s="46"/>
      <c r="L83" s="47"/>
      <c r="M83" s="48"/>
      <c r="N83" s="48"/>
      <c r="P83" s="50"/>
    </row>
    <row r="84" spans="1:16" s="49" customFormat="1" ht="20.100000000000001" customHeight="1" x14ac:dyDescent="0.25">
      <c r="A84" s="1753"/>
      <c r="B84" s="75" t="s">
        <v>19</v>
      </c>
      <c r="C84" s="72">
        <f>C83/C82*100</f>
        <v>66.117295270578069</v>
      </c>
      <c r="D84" s="72">
        <v>0</v>
      </c>
      <c r="E84" s="72">
        <f>E83/E82*100</f>
        <v>46.041666666666664</v>
      </c>
      <c r="F84" s="72">
        <f>F83/F82*100</f>
        <v>100</v>
      </c>
      <c r="G84" s="72">
        <v>0</v>
      </c>
      <c r="H84" s="45"/>
      <c r="I84" s="46"/>
      <c r="J84" s="46"/>
      <c r="K84" s="46"/>
      <c r="L84" s="47"/>
      <c r="M84" s="48"/>
      <c r="N84" s="48"/>
      <c r="P84" s="50"/>
    </row>
    <row r="85" spans="1:16" s="49" customFormat="1" ht="36.75" customHeight="1" x14ac:dyDescent="0.25">
      <c r="A85" s="1752" t="s">
        <v>67</v>
      </c>
      <c r="B85" s="76" t="s">
        <v>68</v>
      </c>
      <c r="C85" s="81">
        <f>SUM(D85:G85)</f>
        <v>0</v>
      </c>
      <c r="D85" s="70">
        <v>0</v>
      </c>
      <c r="E85" s="81">
        <v>0</v>
      </c>
      <c r="F85" s="81">
        <v>0</v>
      </c>
      <c r="G85" s="70">
        <v>0</v>
      </c>
      <c r="H85" s="45"/>
      <c r="I85" s="46"/>
      <c r="J85" s="46"/>
      <c r="K85" s="46"/>
      <c r="L85" s="47"/>
      <c r="M85" s="48"/>
      <c r="N85" s="48"/>
      <c r="P85" s="50"/>
    </row>
    <row r="86" spans="1:16" s="49" customFormat="1" ht="20.100000000000001" customHeight="1" x14ac:dyDescent="0.25">
      <c r="A86" s="1752"/>
      <c r="B86" s="75" t="s">
        <v>18</v>
      </c>
      <c r="C86" s="81">
        <f>SUM(D86:G86)</f>
        <v>0</v>
      </c>
      <c r="D86" s="70">
        <v>0</v>
      </c>
      <c r="E86" s="81">
        <v>0</v>
      </c>
      <c r="F86" s="81">
        <v>0</v>
      </c>
      <c r="G86" s="70">
        <v>0</v>
      </c>
      <c r="H86" s="45"/>
      <c r="I86" s="46"/>
      <c r="J86" s="46"/>
      <c r="K86" s="46"/>
      <c r="L86" s="47"/>
      <c r="M86" s="48"/>
      <c r="N86" s="48"/>
      <c r="P86" s="50"/>
    </row>
    <row r="87" spans="1:16" s="49" customFormat="1" ht="20.100000000000001" customHeight="1" x14ac:dyDescent="0.25">
      <c r="A87" s="1752"/>
      <c r="B87" s="75" t="s">
        <v>19</v>
      </c>
      <c r="C87" s="81">
        <v>0</v>
      </c>
      <c r="D87" s="70">
        <v>0</v>
      </c>
      <c r="E87" s="81">
        <v>0</v>
      </c>
      <c r="F87" s="81">
        <v>0</v>
      </c>
      <c r="G87" s="70">
        <v>0</v>
      </c>
      <c r="H87" s="45"/>
      <c r="I87" s="46"/>
      <c r="J87" s="46"/>
      <c r="K87" s="46"/>
      <c r="L87" s="47"/>
      <c r="M87" s="48"/>
      <c r="N87" s="48"/>
      <c r="P87" s="50"/>
    </row>
    <row r="88" spans="1:16" s="49" customFormat="1" ht="40.5" customHeight="1" x14ac:dyDescent="0.25">
      <c r="A88" s="1752" t="s">
        <v>69</v>
      </c>
      <c r="B88" s="76" t="s">
        <v>70</v>
      </c>
      <c r="C88" s="81">
        <f>SUM(D88:G88)</f>
        <v>3072.1</v>
      </c>
      <c r="D88" s="70">
        <v>0</v>
      </c>
      <c r="E88" s="81">
        <v>0</v>
      </c>
      <c r="F88" s="81">
        <f>'сел.х-во'!D17</f>
        <v>3072.1</v>
      </c>
      <c r="G88" s="70">
        <v>0</v>
      </c>
      <c r="H88" s="45"/>
      <c r="I88" s="46"/>
      <c r="J88" s="46"/>
      <c r="K88" s="46"/>
      <c r="L88" s="47"/>
      <c r="M88" s="48"/>
      <c r="N88" s="48"/>
      <c r="P88" s="50"/>
    </row>
    <row r="89" spans="1:16" s="49" customFormat="1" ht="20.100000000000001" customHeight="1" x14ac:dyDescent="0.25">
      <c r="A89" s="1752"/>
      <c r="B89" s="75" t="s">
        <v>18</v>
      </c>
      <c r="C89" s="81">
        <f>SUM(D89:G89)</f>
        <v>3072.1</v>
      </c>
      <c r="D89" s="70">
        <v>0</v>
      </c>
      <c r="E89" s="81">
        <v>0</v>
      </c>
      <c r="F89" s="81">
        <f>'сел.х-во'!E17</f>
        <v>3072.1</v>
      </c>
      <c r="G89" s="70">
        <v>0</v>
      </c>
      <c r="H89" s="45"/>
      <c r="I89" s="46"/>
      <c r="J89" s="46"/>
      <c r="K89" s="46"/>
      <c r="L89" s="47"/>
      <c r="M89" s="48"/>
      <c r="N89" s="48"/>
      <c r="P89" s="50"/>
    </row>
    <row r="90" spans="1:16" s="49" customFormat="1" ht="31.5" customHeight="1" x14ac:dyDescent="0.25">
      <c r="A90" s="1752"/>
      <c r="B90" s="75" t="s">
        <v>19</v>
      </c>
      <c r="C90" s="81">
        <f>C89/C88*100</f>
        <v>100</v>
      </c>
      <c r="D90" s="81">
        <v>0</v>
      </c>
      <c r="E90" s="81">
        <v>0</v>
      </c>
      <c r="F90" s="81">
        <f>F89/F88*100</f>
        <v>100</v>
      </c>
      <c r="G90" s="81">
        <v>0</v>
      </c>
      <c r="H90" s="45"/>
      <c r="I90" s="46"/>
      <c r="J90" s="46"/>
      <c r="K90" s="46"/>
      <c r="L90" s="47"/>
      <c r="M90" s="48"/>
      <c r="N90" s="48"/>
      <c r="P90" s="50"/>
    </row>
    <row r="91" spans="1:16" s="49" customFormat="1" ht="40.5" customHeight="1" x14ac:dyDescent="0.25">
      <c r="A91" s="1752" t="s">
        <v>71</v>
      </c>
      <c r="B91" s="76" t="s">
        <v>72</v>
      </c>
      <c r="C91" s="81">
        <f>SUM(D91:G91)</f>
        <v>5489.2</v>
      </c>
      <c r="D91" s="70">
        <v>0</v>
      </c>
      <c r="E91" s="81">
        <f>'сел.х-во'!D28</f>
        <v>5376</v>
      </c>
      <c r="F91" s="81">
        <f>'сел.х-во'!D29</f>
        <v>113.2</v>
      </c>
      <c r="G91" s="70">
        <v>0</v>
      </c>
      <c r="H91" s="45"/>
      <c r="I91" s="46"/>
      <c r="J91" s="46"/>
      <c r="K91" s="46"/>
      <c r="L91" s="47"/>
      <c r="M91" s="48"/>
      <c r="N91" s="48"/>
      <c r="P91" s="50"/>
    </row>
    <row r="92" spans="1:16" s="49" customFormat="1" ht="20.100000000000001" customHeight="1" x14ac:dyDescent="0.25">
      <c r="A92" s="1752"/>
      <c r="B92" s="75" t="s">
        <v>18</v>
      </c>
      <c r="C92" s="81">
        <f>SUM(D92:G92)</f>
        <v>2588.3999999999996</v>
      </c>
      <c r="D92" s="70">
        <v>0</v>
      </c>
      <c r="E92" s="81">
        <f>'сел.х-во'!E28</f>
        <v>2475.1999999999998</v>
      </c>
      <c r="F92" s="81">
        <f>'сел.х-во'!E29</f>
        <v>113.2</v>
      </c>
      <c r="G92" s="70">
        <v>0</v>
      </c>
      <c r="H92" s="45"/>
      <c r="I92" s="46"/>
      <c r="J92" s="46"/>
      <c r="K92" s="46"/>
      <c r="L92" s="47"/>
      <c r="M92" s="48"/>
      <c r="N92" s="48"/>
      <c r="P92" s="50"/>
    </row>
    <row r="93" spans="1:16" s="49" customFormat="1" ht="20.100000000000001" customHeight="1" x14ac:dyDescent="0.25">
      <c r="A93" s="1752"/>
      <c r="B93" s="75" t="s">
        <v>19</v>
      </c>
      <c r="C93" s="81">
        <f>C92/C91*100</f>
        <v>47.154412300517372</v>
      </c>
      <c r="D93" s="81">
        <v>0</v>
      </c>
      <c r="E93" s="81">
        <f>E92/E91*100</f>
        <v>46.041666666666664</v>
      </c>
      <c r="F93" s="81">
        <f>F92/F91*100</f>
        <v>100</v>
      </c>
      <c r="G93" s="81">
        <v>0</v>
      </c>
      <c r="H93" s="45"/>
      <c r="I93" s="46"/>
      <c r="J93" s="46"/>
      <c r="K93" s="46"/>
      <c r="L93" s="47"/>
      <c r="M93" s="48"/>
      <c r="N93" s="48"/>
      <c r="P93" s="50"/>
    </row>
    <row r="94" spans="1:16" s="49" customFormat="1" ht="38.25" customHeight="1" x14ac:dyDescent="0.25">
      <c r="A94" s="1752" t="s">
        <v>73</v>
      </c>
      <c r="B94" s="76" t="s">
        <v>74</v>
      </c>
      <c r="C94" s="81">
        <f>SUM(D94:G94)</f>
        <v>0</v>
      </c>
      <c r="D94" s="70">
        <v>0</v>
      </c>
      <c r="E94" s="81">
        <v>0</v>
      </c>
      <c r="F94" s="81">
        <v>0</v>
      </c>
      <c r="G94" s="70">
        <v>0</v>
      </c>
      <c r="H94" s="45"/>
      <c r="I94" s="46"/>
      <c r="J94" s="46"/>
      <c r="K94" s="46"/>
      <c r="L94" s="47"/>
      <c r="M94" s="48"/>
      <c r="N94" s="48"/>
      <c r="P94" s="50"/>
    </row>
    <row r="95" spans="1:16" s="49" customFormat="1" ht="20.100000000000001" customHeight="1" x14ac:dyDescent="0.25">
      <c r="A95" s="1752"/>
      <c r="B95" s="75" t="s">
        <v>18</v>
      </c>
      <c r="C95" s="81">
        <f>SUM(D95:G95)</f>
        <v>0</v>
      </c>
      <c r="D95" s="70">
        <v>0</v>
      </c>
      <c r="E95" s="81">
        <v>0</v>
      </c>
      <c r="F95" s="81">
        <v>0</v>
      </c>
      <c r="G95" s="70">
        <v>0</v>
      </c>
      <c r="H95" s="45"/>
      <c r="I95" s="46"/>
      <c r="J95" s="46"/>
      <c r="K95" s="46"/>
      <c r="L95" s="47"/>
      <c r="M95" s="48"/>
      <c r="N95" s="48"/>
      <c r="P95" s="50"/>
    </row>
    <row r="96" spans="1:16" s="49" customFormat="1" ht="20.100000000000001" customHeight="1" x14ac:dyDescent="0.25">
      <c r="A96" s="1752"/>
      <c r="B96" s="75" t="s">
        <v>19</v>
      </c>
      <c r="C96" s="81">
        <v>0</v>
      </c>
      <c r="D96" s="70">
        <v>0</v>
      </c>
      <c r="E96" s="81">
        <v>0</v>
      </c>
      <c r="F96" s="81">
        <v>0</v>
      </c>
      <c r="G96" s="70">
        <v>0</v>
      </c>
      <c r="H96" s="45"/>
      <c r="I96" s="46"/>
      <c r="J96" s="46"/>
      <c r="K96" s="46"/>
      <c r="L96" s="47"/>
      <c r="M96" s="48"/>
      <c r="N96" s="48"/>
      <c r="P96" s="50"/>
    </row>
    <row r="97" spans="1:16" s="49" customFormat="1" ht="25.5" customHeight="1" x14ac:dyDescent="0.25">
      <c r="A97" s="1753" t="s">
        <v>75</v>
      </c>
      <c r="B97" s="78" t="s">
        <v>76</v>
      </c>
      <c r="C97" s="73">
        <f>SUM(D97:G97)</f>
        <v>65685.900000000009</v>
      </c>
      <c r="D97" s="73">
        <f t="shared" ref="D97:G98" si="3">D100+D103+D106</f>
        <v>0</v>
      </c>
      <c r="E97" s="73">
        <f t="shared" si="3"/>
        <v>0</v>
      </c>
      <c r="F97" s="73">
        <f>F100+F103+F106</f>
        <v>65685.900000000009</v>
      </c>
      <c r="G97" s="73">
        <f t="shared" si="3"/>
        <v>0</v>
      </c>
      <c r="H97" s="45">
        <f>I97+J97+K97+L97</f>
        <v>43668.57</v>
      </c>
      <c r="I97" s="46">
        <v>0</v>
      </c>
      <c r="J97" s="46">
        <v>0</v>
      </c>
      <c r="K97" s="46">
        <v>43668.57</v>
      </c>
      <c r="L97" s="47">
        <v>0</v>
      </c>
      <c r="M97" s="48">
        <f>C97-H97</f>
        <v>22017.330000000009</v>
      </c>
      <c r="N97" s="48">
        <f>F97-K97</f>
        <v>22017.330000000009</v>
      </c>
      <c r="P97" s="50"/>
    </row>
    <row r="98" spans="1:16" s="49" customFormat="1" ht="20.100000000000001" customHeight="1" x14ac:dyDescent="0.25">
      <c r="A98" s="1753"/>
      <c r="B98" s="75" t="s">
        <v>18</v>
      </c>
      <c r="C98" s="73">
        <f>SUM(D98:G98)</f>
        <v>65301</v>
      </c>
      <c r="D98" s="73">
        <f>D101+D104+D107</f>
        <v>0</v>
      </c>
      <c r="E98" s="73">
        <f t="shared" si="3"/>
        <v>0</v>
      </c>
      <c r="F98" s="73">
        <f>F101+F104+F107</f>
        <v>65301</v>
      </c>
      <c r="G98" s="73">
        <f t="shared" si="3"/>
        <v>0</v>
      </c>
      <c r="H98" s="45"/>
      <c r="I98" s="46"/>
      <c r="J98" s="46"/>
      <c r="K98" s="46"/>
      <c r="L98" s="47"/>
      <c r="M98" s="48"/>
      <c r="N98" s="48"/>
      <c r="P98" s="50"/>
    </row>
    <row r="99" spans="1:16" s="49" customFormat="1" ht="20.100000000000001" customHeight="1" x14ac:dyDescent="0.25">
      <c r="A99" s="1753"/>
      <c r="B99" s="75" t="s">
        <v>19</v>
      </c>
      <c r="C99" s="73">
        <f>SUM(D99:G99)</f>
        <v>99.414029494914431</v>
      </c>
      <c r="D99" s="73">
        <v>0</v>
      </c>
      <c r="E99" s="73">
        <v>0</v>
      </c>
      <c r="F99" s="72">
        <f>F98/F97*100</f>
        <v>99.414029494914431</v>
      </c>
      <c r="G99" s="73">
        <v>0</v>
      </c>
      <c r="H99" s="45"/>
      <c r="I99" s="46"/>
      <c r="J99" s="46"/>
      <c r="K99" s="46"/>
      <c r="L99" s="47"/>
      <c r="M99" s="48"/>
      <c r="N99" s="48"/>
      <c r="P99" s="50"/>
    </row>
    <row r="100" spans="1:16" s="49" customFormat="1" ht="20.100000000000001" customHeight="1" x14ac:dyDescent="0.25">
      <c r="A100" s="1752" t="s">
        <v>77</v>
      </c>
      <c r="B100" s="76" t="s">
        <v>78</v>
      </c>
      <c r="C100" s="81">
        <f>SUM(D100:G100)</f>
        <v>65685.900000000009</v>
      </c>
      <c r="D100" s="70">
        <v>0</v>
      </c>
      <c r="E100" s="70">
        <v>0</v>
      </c>
      <c r="F100" s="70">
        <f>экология!D17</f>
        <v>65685.900000000009</v>
      </c>
      <c r="G100" s="70">
        <v>0</v>
      </c>
      <c r="H100" s="51"/>
      <c r="I100" s="52"/>
      <c r="J100" s="52"/>
      <c r="K100" s="53"/>
      <c r="L100" s="53"/>
      <c r="M100" s="54"/>
      <c r="N100" s="54"/>
      <c r="P100" s="50"/>
    </row>
    <row r="101" spans="1:16" s="49" customFormat="1" ht="20.100000000000001" customHeight="1" x14ac:dyDescent="0.25">
      <c r="A101" s="1752"/>
      <c r="B101" s="75" t="s">
        <v>18</v>
      </c>
      <c r="C101" s="81">
        <f>SUM(D101:G101)</f>
        <v>65301</v>
      </c>
      <c r="D101" s="70">
        <v>0</v>
      </c>
      <c r="E101" s="70">
        <v>0</v>
      </c>
      <c r="F101" s="70">
        <f>экология!E17</f>
        <v>65301</v>
      </c>
      <c r="G101" s="70">
        <v>0</v>
      </c>
      <c r="H101" s="51"/>
      <c r="I101" s="52"/>
      <c r="J101" s="52"/>
      <c r="K101" s="53"/>
      <c r="L101" s="53"/>
      <c r="M101" s="54"/>
      <c r="N101" s="54"/>
      <c r="P101" s="50"/>
    </row>
    <row r="102" spans="1:16" s="49" customFormat="1" ht="20.100000000000001" customHeight="1" x14ac:dyDescent="0.25">
      <c r="A102" s="1752"/>
      <c r="B102" s="75" t="s">
        <v>19</v>
      </c>
      <c r="C102" s="81">
        <f>C101/C100*100</f>
        <v>99.414029494914431</v>
      </c>
      <c r="D102" s="81">
        <v>0</v>
      </c>
      <c r="E102" s="81">
        <v>0</v>
      </c>
      <c r="F102" s="81">
        <f>F101/F100*100</f>
        <v>99.414029494914431</v>
      </c>
      <c r="G102" s="81">
        <v>0</v>
      </c>
      <c r="H102" s="51"/>
      <c r="I102" s="52"/>
      <c r="J102" s="52"/>
      <c r="K102" s="53"/>
      <c r="L102" s="53"/>
      <c r="M102" s="54"/>
      <c r="N102" s="54"/>
      <c r="P102" s="50"/>
    </row>
    <row r="103" spans="1:16" s="49" customFormat="1" ht="20.100000000000001" customHeight="1" x14ac:dyDescent="0.25">
      <c r="A103" s="1752" t="s">
        <v>79</v>
      </c>
      <c r="B103" s="76" t="s">
        <v>80</v>
      </c>
      <c r="C103" s="81">
        <f>SUM(D103:G103)</f>
        <v>0</v>
      </c>
      <c r="D103" s="70">
        <v>0</v>
      </c>
      <c r="E103" s="81">
        <v>0</v>
      </c>
      <c r="F103" s="70">
        <v>0</v>
      </c>
      <c r="G103" s="70">
        <v>0</v>
      </c>
      <c r="H103" s="51"/>
      <c r="I103" s="52"/>
      <c r="J103" s="52"/>
      <c r="K103" s="53"/>
      <c r="L103" s="53"/>
      <c r="M103" s="54"/>
      <c r="N103" s="54"/>
      <c r="P103" s="50"/>
    </row>
    <row r="104" spans="1:16" s="49" customFormat="1" ht="20.100000000000001" customHeight="1" x14ac:dyDescent="0.25">
      <c r="A104" s="1752"/>
      <c r="B104" s="75" t="s">
        <v>18</v>
      </c>
      <c r="C104" s="81">
        <f>SUM(D104:G104)</f>
        <v>0</v>
      </c>
      <c r="D104" s="70">
        <v>0</v>
      </c>
      <c r="E104" s="81">
        <v>0</v>
      </c>
      <c r="F104" s="70">
        <v>0</v>
      </c>
      <c r="G104" s="70">
        <v>0</v>
      </c>
      <c r="H104" s="51"/>
      <c r="I104" s="52"/>
      <c r="J104" s="52"/>
      <c r="K104" s="53"/>
      <c r="L104" s="53"/>
      <c r="M104" s="54"/>
      <c r="N104" s="54"/>
      <c r="P104" s="50"/>
    </row>
    <row r="105" spans="1:16" s="49" customFormat="1" ht="20.100000000000001" customHeight="1" x14ac:dyDescent="0.25">
      <c r="A105" s="1752"/>
      <c r="B105" s="75" t="s">
        <v>19</v>
      </c>
      <c r="C105" s="81">
        <v>0</v>
      </c>
      <c r="D105" s="81">
        <v>0</v>
      </c>
      <c r="E105" s="81">
        <v>0</v>
      </c>
      <c r="F105" s="81">
        <v>0</v>
      </c>
      <c r="G105" s="81">
        <v>0</v>
      </c>
      <c r="H105" s="51"/>
      <c r="I105" s="52"/>
      <c r="J105" s="52"/>
      <c r="K105" s="53"/>
      <c r="L105" s="53"/>
      <c r="M105" s="54"/>
      <c r="N105" s="54"/>
      <c r="P105" s="50"/>
    </row>
    <row r="106" spans="1:16" s="49" customFormat="1" ht="20.100000000000001" customHeight="1" x14ac:dyDescent="0.3">
      <c r="A106" s="1752" t="s">
        <v>81</v>
      </c>
      <c r="B106" s="79" t="s">
        <v>82</v>
      </c>
      <c r="C106" s="81">
        <f>SUM(D106:G106)</f>
        <v>0</v>
      </c>
      <c r="D106" s="70">
        <v>0</v>
      </c>
      <c r="E106" s="81">
        <v>0</v>
      </c>
      <c r="F106" s="70">
        <v>0</v>
      </c>
      <c r="G106" s="70">
        <v>0</v>
      </c>
      <c r="H106" s="51"/>
      <c r="I106" s="52"/>
      <c r="J106" s="52"/>
      <c r="K106" s="53"/>
      <c r="L106" s="53"/>
      <c r="M106" s="54"/>
      <c r="N106" s="54"/>
      <c r="P106" s="50"/>
    </row>
    <row r="107" spans="1:16" s="49" customFormat="1" ht="20.100000000000001" customHeight="1" x14ac:dyDescent="0.25">
      <c r="A107" s="1752"/>
      <c r="B107" s="75" t="s">
        <v>18</v>
      </c>
      <c r="C107" s="81">
        <f>SUM(D107:G107)</f>
        <v>0</v>
      </c>
      <c r="D107" s="70">
        <v>0</v>
      </c>
      <c r="E107" s="81">
        <v>0</v>
      </c>
      <c r="F107" s="70">
        <v>0</v>
      </c>
      <c r="G107" s="70">
        <v>0</v>
      </c>
      <c r="H107" s="51"/>
      <c r="I107" s="52"/>
      <c r="J107" s="52"/>
      <c r="K107" s="53"/>
      <c r="L107" s="53"/>
      <c r="M107" s="54"/>
      <c r="N107" s="54"/>
      <c r="P107" s="50"/>
    </row>
    <row r="108" spans="1:16" s="49" customFormat="1" ht="20.100000000000001" customHeight="1" x14ac:dyDescent="0.25">
      <c r="A108" s="1752"/>
      <c r="B108" s="75" t="s">
        <v>19</v>
      </c>
      <c r="C108" s="81">
        <v>0</v>
      </c>
      <c r="D108" s="81">
        <v>0</v>
      </c>
      <c r="E108" s="81">
        <v>0</v>
      </c>
      <c r="F108" s="81">
        <v>0</v>
      </c>
      <c r="G108" s="81">
        <v>0</v>
      </c>
      <c r="H108" s="51"/>
      <c r="I108" s="52"/>
      <c r="J108" s="52"/>
      <c r="K108" s="53"/>
      <c r="L108" s="53"/>
      <c r="M108" s="54"/>
      <c r="N108" s="54"/>
      <c r="P108" s="50"/>
    </row>
    <row r="109" spans="1:16" ht="42.75" customHeight="1" x14ac:dyDescent="0.25">
      <c r="A109" s="1751" t="s">
        <v>83</v>
      </c>
      <c r="B109" s="582" t="s">
        <v>84</v>
      </c>
      <c r="C109" s="583">
        <f>D109+E109+F109+G109</f>
        <v>152759</v>
      </c>
      <c r="D109" s="591">
        <f t="shared" ref="D109:G110" si="4">D112+D115+D118+D121+D124+D127</f>
        <v>0</v>
      </c>
      <c r="E109" s="591">
        <f t="shared" si="4"/>
        <v>2399</v>
      </c>
      <c r="F109" s="591">
        <f t="shared" si="4"/>
        <v>150360</v>
      </c>
      <c r="G109" s="591">
        <f t="shared" si="4"/>
        <v>0</v>
      </c>
      <c r="H109" s="19">
        <f>I109+J109+K109+L109</f>
        <v>128511.64000000001</v>
      </c>
      <c r="I109" s="19">
        <f>I112+I115+I118+I121+I124</f>
        <v>0</v>
      </c>
      <c r="J109" s="19">
        <f>J112+J115+J118+J121+J124</f>
        <v>2553</v>
      </c>
      <c r="K109" s="19">
        <f>K112+K115+K118+K121+K124</f>
        <v>117430.04000000001</v>
      </c>
      <c r="L109" s="19">
        <f>L112+L115+L118+L121+L124</f>
        <v>8528.6</v>
      </c>
      <c r="M109" s="14">
        <f>C109-H109</f>
        <v>24247.359999999986</v>
      </c>
      <c r="N109" s="14">
        <f>F109-K109</f>
        <v>32929.959999999992</v>
      </c>
      <c r="P109" s="21"/>
    </row>
    <row r="110" spans="1:16" ht="20.100000000000001" customHeight="1" x14ac:dyDescent="0.25">
      <c r="A110" s="1751"/>
      <c r="B110" s="584" t="s">
        <v>18</v>
      </c>
      <c r="C110" s="583">
        <f t="shared" ref="C110:C128" si="5">D110+E110+F110+G110</f>
        <v>151081.79999999999</v>
      </c>
      <c r="D110" s="591">
        <f>D113+D116+D119+D122+D125+D128</f>
        <v>0</v>
      </c>
      <c r="E110" s="591">
        <f t="shared" si="4"/>
        <v>2276.5</v>
      </c>
      <c r="F110" s="591">
        <f>F113+F116+F119+F122+F125+F128</f>
        <v>148805.29999999999</v>
      </c>
      <c r="G110" s="591">
        <f t="shared" si="4"/>
        <v>0</v>
      </c>
      <c r="H110" s="19"/>
      <c r="I110" s="19"/>
      <c r="J110" s="19"/>
      <c r="K110" s="19"/>
      <c r="L110" s="20"/>
      <c r="M110" s="14"/>
      <c r="N110" s="14"/>
      <c r="P110" s="21"/>
    </row>
    <row r="111" spans="1:16" ht="20.100000000000001" customHeight="1" x14ac:dyDescent="0.25">
      <c r="A111" s="1751"/>
      <c r="B111" s="584" t="s">
        <v>19</v>
      </c>
      <c r="C111" s="583">
        <f>C110/C109*100</f>
        <v>98.902061417003253</v>
      </c>
      <c r="D111" s="591">
        <v>0</v>
      </c>
      <c r="E111" s="591">
        <f>E110/E109*100</f>
        <v>94.893705710712794</v>
      </c>
      <c r="F111" s="591">
        <f>F110/F109*100</f>
        <v>98.966014897579129</v>
      </c>
      <c r="G111" s="591">
        <v>0</v>
      </c>
      <c r="H111" s="19"/>
      <c r="I111" s="19"/>
      <c r="J111" s="19"/>
      <c r="K111" s="19"/>
      <c r="L111" s="20"/>
      <c r="M111" s="14"/>
      <c r="N111" s="14"/>
      <c r="P111" s="21"/>
    </row>
    <row r="112" spans="1:16" ht="38.25" customHeight="1" x14ac:dyDescent="0.25">
      <c r="A112" s="1750" t="s">
        <v>85</v>
      </c>
      <c r="B112" s="763" t="s">
        <v>86</v>
      </c>
      <c r="C112" s="587">
        <f t="shared" si="5"/>
        <v>105648.4</v>
      </c>
      <c r="D112" s="589">
        <v>0</v>
      </c>
      <c r="E112" s="589">
        <f>Безопасность!D71</f>
        <v>2399</v>
      </c>
      <c r="F112" s="589">
        <f>Безопасность!D72</f>
        <v>103249.4</v>
      </c>
      <c r="G112" s="589">
        <v>0</v>
      </c>
      <c r="H112" s="19">
        <f>I112+J112+K112+L112</f>
        <v>59923.56</v>
      </c>
      <c r="I112" s="36">
        <v>0</v>
      </c>
      <c r="J112" s="36">
        <v>0</v>
      </c>
      <c r="K112" s="36">
        <v>51394.96</v>
      </c>
      <c r="L112" s="55">
        <v>8528.6</v>
      </c>
      <c r="M112" s="14">
        <f>C112-H112</f>
        <v>45724.84</v>
      </c>
      <c r="N112" s="27">
        <f>F112-K112</f>
        <v>51854.439999999995</v>
      </c>
    </row>
    <row r="113" spans="1:14" ht="20.100000000000001" customHeight="1" x14ac:dyDescent="0.25">
      <c r="A113" s="1750"/>
      <c r="B113" s="584" t="s">
        <v>18</v>
      </c>
      <c r="C113" s="587">
        <f t="shared" si="5"/>
        <v>104006</v>
      </c>
      <c r="D113" s="589">
        <v>0</v>
      </c>
      <c r="E113" s="589">
        <f>Безопасность!H71</f>
        <v>2276.5</v>
      </c>
      <c r="F113" s="589">
        <f>Безопасность!H72</f>
        <v>101729.5</v>
      </c>
      <c r="G113" s="589">
        <v>0</v>
      </c>
      <c r="H113" s="19"/>
      <c r="I113" s="36"/>
      <c r="J113" s="36"/>
      <c r="K113" s="36"/>
      <c r="L113" s="55"/>
      <c r="M113" s="14"/>
      <c r="N113" s="27"/>
    </row>
    <row r="114" spans="1:14" ht="20.100000000000001" customHeight="1" x14ac:dyDescent="0.25">
      <c r="A114" s="1750"/>
      <c r="B114" s="584" t="s">
        <v>19</v>
      </c>
      <c r="C114" s="587">
        <f>C113/C112*100</f>
        <v>98.445409490347231</v>
      </c>
      <c r="D114" s="589">
        <v>0</v>
      </c>
      <c r="E114" s="589">
        <f>E113/E112*100</f>
        <v>94.893705710712794</v>
      </c>
      <c r="F114" s="589">
        <f>F113/F112*100</f>
        <v>98.527933334237289</v>
      </c>
      <c r="G114" s="589">
        <v>0</v>
      </c>
      <c r="H114" s="19"/>
      <c r="I114" s="36"/>
      <c r="J114" s="36"/>
      <c r="K114" s="36"/>
      <c r="L114" s="55"/>
      <c r="M114" s="14"/>
      <c r="N114" s="27"/>
    </row>
    <row r="115" spans="1:14" ht="58.5" customHeight="1" x14ac:dyDescent="0.25">
      <c r="A115" s="1750" t="s">
        <v>87</v>
      </c>
      <c r="B115" s="588" t="s">
        <v>88</v>
      </c>
      <c r="C115" s="587">
        <f t="shared" si="5"/>
        <v>5513.3</v>
      </c>
      <c r="D115" s="589">
        <v>0</v>
      </c>
      <c r="E115" s="589">
        <v>0</v>
      </c>
      <c r="F115" s="589">
        <f>Безопасность!D98</f>
        <v>5513.3</v>
      </c>
      <c r="G115" s="589">
        <v>0</v>
      </c>
      <c r="H115" s="19">
        <f>I115+J115+K115+L115</f>
        <v>46127.99</v>
      </c>
      <c r="I115" s="56">
        <v>0</v>
      </c>
      <c r="J115" s="56">
        <v>0</v>
      </c>
      <c r="K115" s="56">
        <v>46127.99</v>
      </c>
      <c r="L115" s="57">
        <v>0</v>
      </c>
      <c r="M115" s="14">
        <f>C115-H115</f>
        <v>-40614.689999999995</v>
      </c>
      <c r="N115" s="27">
        <f>F115-K115</f>
        <v>-40614.689999999995</v>
      </c>
    </row>
    <row r="116" spans="1:14" ht="20.100000000000001" customHeight="1" x14ac:dyDescent="0.25">
      <c r="A116" s="1750"/>
      <c r="B116" s="584" t="s">
        <v>18</v>
      </c>
      <c r="C116" s="587">
        <f t="shared" si="5"/>
        <v>5513.3</v>
      </c>
      <c r="D116" s="589">
        <v>0</v>
      </c>
      <c r="E116" s="589">
        <v>0</v>
      </c>
      <c r="F116" s="589">
        <f>Безопасность!H98</f>
        <v>5513.3</v>
      </c>
      <c r="G116" s="589">
        <v>0</v>
      </c>
      <c r="H116" s="19"/>
      <c r="I116" s="56"/>
      <c r="J116" s="56"/>
      <c r="K116" s="56"/>
      <c r="L116" s="57"/>
      <c r="M116" s="14"/>
      <c r="N116" s="27"/>
    </row>
    <row r="117" spans="1:14" ht="20.100000000000001" customHeight="1" x14ac:dyDescent="0.25">
      <c r="A117" s="1750"/>
      <c r="B117" s="584" t="s">
        <v>19</v>
      </c>
      <c r="C117" s="587">
        <f>C116/C115*100</f>
        <v>100</v>
      </c>
      <c r="D117" s="589">
        <v>0</v>
      </c>
      <c r="E117" s="589">
        <v>0</v>
      </c>
      <c r="F117" s="589">
        <f>F116/F115*100</f>
        <v>100</v>
      </c>
      <c r="G117" s="589">
        <v>0</v>
      </c>
      <c r="H117" s="19"/>
      <c r="I117" s="56"/>
      <c r="J117" s="56"/>
      <c r="K117" s="56"/>
      <c r="L117" s="57"/>
      <c r="M117" s="14"/>
      <c r="N117" s="27"/>
    </row>
    <row r="118" spans="1:14" ht="39.75" customHeight="1" x14ac:dyDescent="0.25">
      <c r="A118" s="1750" t="s">
        <v>89</v>
      </c>
      <c r="B118" s="763" t="s">
        <v>90</v>
      </c>
      <c r="C118" s="587">
        <f t="shared" si="5"/>
        <v>1076</v>
      </c>
      <c r="D118" s="589">
        <v>0</v>
      </c>
      <c r="E118" s="589">
        <v>0</v>
      </c>
      <c r="F118" s="589">
        <f>Безопасность!D104</f>
        <v>1076</v>
      </c>
      <c r="G118" s="589">
        <v>0</v>
      </c>
      <c r="H118" s="19">
        <f>I118+J118+K118+L118</f>
        <v>821.44</v>
      </c>
      <c r="I118" s="56">
        <v>0</v>
      </c>
      <c r="J118" s="56">
        <v>0</v>
      </c>
      <c r="K118" s="56">
        <v>821.44</v>
      </c>
      <c r="L118" s="57">
        <v>0</v>
      </c>
      <c r="M118" s="14">
        <f>C118-H118</f>
        <v>254.55999999999995</v>
      </c>
      <c r="N118" s="27">
        <f>F118-K118</f>
        <v>254.55999999999995</v>
      </c>
    </row>
    <row r="119" spans="1:14" ht="20.100000000000001" customHeight="1" x14ac:dyDescent="0.25">
      <c r="A119" s="1750"/>
      <c r="B119" s="584" t="s">
        <v>18</v>
      </c>
      <c r="C119" s="587">
        <f t="shared" si="5"/>
        <v>1076</v>
      </c>
      <c r="D119" s="589">
        <v>0</v>
      </c>
      <c r="E119" s="589">
        <v>0</v>
      </c>
      <c r="F119" s="589">
        <f>Безопасность!H104</f>
        <v>1076</v>
      </c>
      <c r="G119" s="589">
        <v>0</v>
      </c>
      <c r="H119" s="19"/>
      <c r="I119" s="56"/>
      <c r="J119" s="56"/>
      <c r="K119" s="56"/>
      <c r="L119" s="57"/>
      <c r="M119" s="14"/>
      <c r="N119" s="27"/>
    </row>
    <row r="120" spans="1:14" ht="20.100000000000001" customHeight="1" x14ac:dyDescent="0.25">
      <c r="A120" s="1750"/>
      <c r="B120" s="584" t="s">
        <v>19</v>
      </c>
      <c r="C120" s="587">
        <f>C119/C118*100</f>
        <v>100</v>
      </c>
      <c r="D120" s="589">
        <v>0</v>
      </c>
      <c r="E120" s="589">
        <v>0</v>
      </c>
      <c r="F120" s="589">
        <f>F119/F118*100</f>
        <v>100</v>
      </c>
      <c r="G120" s="589">
        <v>0</v>
      </c>
      <c r="H120" s="19"/>
      <c r="I120" s="56"/>
      <c r="J120" s="56"/>
      <c r="K120" s="56"/>
      <c r="L120" s="57"/>
      <c r="M120" s="14"/>
      <c r="N120" s="27"/>
    </row>
    <row r="121" spans="1:14" ht="30.75" customHeight="1" x14ac:dyDescent="0.25">
      <c r="A121" s="1750" t="s">
        <v>91</v>
      </c>
      <c r="B121" s="763" t="s">
        <v>92</v>
      </c>
      <c r="C121" s="587">
        <f t="shared" si="5"/>
        <v>1833.5</v>
      </c>
      <c r="D121" s="589">
        <v>0</v>
      </c>
      <c r="E121" s="589">
        <v>0</v>
      </c>
      <c r="F121" s="589">
        <f>Безопасность!D126</f>
        <v>1833.5</v>
      </c>
      <c r="G121" s="589">
        <v>0</v>
      </c>
      <c r="H121" s="19">
        <f>I121+J121+K121+L121</f>
        <v>21538.65</v>
      </c>
      <c r="I121" s="56">
        <v>0</v>
      </c>
      <c r="J121" s="56">
        <v>2553</v>
      </c>
      <c r="K121" s="56">
        <v>18985.650000000001</v>
      </c>
      <c r="L121" s="57">
        <v>0</v>
      </c>
      <c r="M121" s="14">
        <f>C121-H121</f>
        <v>-19705.150000000001</v>
      </c>
      <c r="N121" s="27">
        <f>F121-K121</f>
        <v>-17152.150000000001</v>
      </c>
    </row>
    <row r="122" spans="1:14" ht="20.100000000000001" customHeight="1" x14ac:dyDescent="0.25">
      <c r="A122" s="1750"/>
      <c r="B122" s="584" t="s">
        <v>18</v>
      </c>
      <c r="C122" s="587">
        <f t="shared" si="5"/>
        <v>1833.5</v>
      </c>
      <c r="D122" s="589">
        <v>0</v>
      </c>
      <c r="E122" s="589">
        <v>0</v>
      </c>
      <c r="F122" s="589">
        <f>Безопасность!H126</f>
        <v>1833.5</v>
      </c>
      <c r="G122" s="589">
        <v>0</v>
      </c>
      <c r="H122" s="19"/>
      <c r="I122" s="56"/>
      <c r="J122" s="56"/>
      <c r="K122" s="56"/>
      <c r="L122" s="57"/>
      <c r="M122" s="14"/>
      <c r="N122" s="27"/>
    </row>
    <row r="123" spans="1:14" ht="20.100000000000001" customHeight="1" x14ac:dyDescent="0.25">
      <c r="A123" s="1750"/>
      <c r="B123" s="584" t="s">
        <v>19</v>
      </c>
      <c r="C123" s="587">
        <f>C122/C121*100</f>
        <v>100</v>
      </c>
      <c r="D123" s="589">
        <v>0</v>
      </c>
      <c r="E123" s="589">
        <v>0</v>
      </c>
      <c r="F123" s="589">
        <f>F122/F121*100</f>
        <v>100</v>
      </c>
      <c r="G123" s="589">
        <v>0</v>
      </c>
      <c r="H123" s="19"/>
      <c r="I123" s="56"/>
      <c r="J123" s="56"/>
      <c r="K123" s="56"/>
      <c r="L123" s="57"/>
      <c r="M123" s="14"/>
      <c r="N123" s="27"/>
    </row>
    <row r="124" spans="1:14" ht="28.5" hidden="1" customHeight="1" x14ac:dyDescent="0.25">
      <c r="A124" s="1750" t="s">
        <v>93</v>
      </c>
      <c r="B124" s="763" t="s">
        <v>94</v>
      </c>
      <c r="C124" s="587">
        <f t="shared" si="5"/>
        <v>0</v>
      </c>
      <c r="D124" s="589">
        <v>0</v>
      </c>
      <c r="E124" s="589">
        <v>0</v>
      </c>
      <c r="F124" s="589">
        <v>0</v>
      </c>
      <c r="G124" s="589">
        <v>0</v>
      </c>
      <c r="H124" s="19">
        <f>I124+J124+K124+L124</f>
        <v>100</v>
      </c>
      <c r="I124" s="56">
        <v>0</v>
      </c>
      <c r="J124" s="56">
        <v>0</v>
      </c>
      <c r="K124" s="56">
        <v>100</v>
      </c>
      <c r="L124" s="57">
        <v>0</v>
      </c>
      <c r="M124" s="14">
        <f>C124-H124</f>
        <v>-100</v>
      </c>
      <c r="N124" s="27">
        <f>F124-K124</f>
        <v>-100</v>
      </c>
    </row>
    <row r="125" spans="1:14" ht="20.100000000000001" hidden="1" customHeight="1" x14ac:dyDescent="0.25">
      <c r="A125" s="1750"/>
      <c r="B125" s="584" t="s">
        <v>18</v>
      </c>
      <c r="C125" s="587">
        <f t="shared" si="5"/>
        <v>0</v>
      </c>
      <c r="D125" s="589">
        <v>0</v>
      </c>
      <c r="E125" s="589">
        <v>0</v>
      </c>
      <c r="F125" s="589">
        <v>0</v>
      </c>
      <c r="G125" s="589">
        <v>0</v>
      </c>
      <c r="H125" s="19"/>
      <c r="I125" s="56"/>
      <c r="J125" s="56"/>
      <c r="K125" s="56"/>
      <c r="L125" s="57"/>
      <c r="M125" s="14"/>
      <c r="N125" s="27"/>
    </row>
    <row r="126" spans="1:14" ht="20.100000000000001" hidden="1" customHeight="1" x14ac:dyDescent="0.25">
      <c r="A126" s="1750"/>
      <c r="B126" s="584" t="s">
        <v>19</v>
      </c>
      <c r="C126" s="587">
        <v>0</v>
      </c>
      <c r="D126" s="589">
        <v>0</v>
      </c>
      <c r="E126" s="589">
        <v>0</v>
      </c>
      <c r="F126" s="589">
        <v>0</v>
      </c>
      <c r="G126" s="589">
        <v>0</v>
      </c>
      <c r="H126" s="19"/>
      <c r="I126" s="56"/>
      <c r="J126" s="56"/>
      <c r="K126" s="56"/>
      <c r="L126" s="57"/>
      <c r="M126" s="14"/>
      <c r="N126" s="27"/>
    </row>
    <row r="127" spans="1:14" ht="18.75" x14ac:dyDescent="0.25">
      <c r="A127" s="1750" t="s">
        <v>95</v>
      </c>
      <c r="B127" s="590" t="s">
        <v>96</v>
      </c>
      <c r="C127" s="587">
        <f t="shared" si="5"/>
        <v>38687.799999999996</v>
      </c>
      <c r="D127" s="589">
        <v>0</v>
      </c>
      <c r="E127" s="589">
        <v>0</v>
      </c>
      <c r="F127" s="589">
        <f>Безопасность!D146</f>
        <v>38687.799999999996</v>
      </c>
      <c r="G127" s="589">
        <v>0</v>
      </c>
    </row>
    <row r="128" spans="1:14" ht="18.75" x14ac:dyDescent="0.25">
      <c r="A128" s="1750"/>
      <c r="B128" s="584" t="s">
        <v>18</v>
      </c>
      <c r="C128" s="587">
        <f t="shared" si="5"/>
        <v>38653</v>
      </c>
      <c r="D128" s="589">
        <v>0</v>
      </c>
      <c r="E128" s="589">
        <v>0</v>
      </c>
      <c r="F128" s="589">
        <f>Безопасность!H146</f>
        <v>38653</v>
      </c>
      <c r="G128" s="589">
        <v>0</v>
      </c>
    </row>
    <row r="129" spans="1:16" ht="18.75" x14ac:dyDescent="0.25">
      <c r="A129" s="1750"/>
      <c r="B129" s="584" t="s">
        <v>19</v>
      </c>
      <c r="C129" s="587">
        <f>C128/C127*100</f>
        <v>99.910049162785171</v>
      </c>
      <c r="D129" s="589">
        <v>0</v>
      </c>
      <c r="E129" s="589">
        <v>0</v>
      </c>
      <c r="F129" s="587">
        <f>F128/F127*100</f>
        <v>99.910049162785171</v>
      </c>
      <c r="G129" s="589">
        <v>0</v>
      </c>
    </row>
    <row r="130" spans="1:16" ht="25.5" customHeight="1" x14ac:dyDescent="0.25">
      <c r="A130" s="1743" t="s">
        <v>97</v>
      </c>
      <c r="B130" s="582" t="s">
        <v>98</v>
      </c>
      <c r="C130" s="591">
        <f>C133+C136+C139+C142+C145+C148</f>
        <v>56358.5</v>
      </c>
      <c r="D130" s="591">
        <f t="shared" ref="C130:G131" si="6">D133+D136+D139+D142+D145+D148</f>
        <v>1498.8</v>
      </c>
      <c r="E130" s="591">
        <f t="shared" si="6"/>
        <v>35375.800000000003</v>
      </c>
      <c r="F130" s="591">
        <f t="shared" si="6"/>
        <v>3483.9</v>
      </c>
      <c r="G130" s="591">
        <f t="shared" si="6"/>
        <v>16000</v>
      </c>
      <c r="H130" s="38">
        <f>I130+J130+K130+L130</f>
        <v>85625.790000000008</v>
      </c>
      <c r="I130" s="38">
        <f>I133+I145</f>
        <v>4086.5</v>
      </c>
      <c r="J130" s="38">
        <f>J133+J136+J139+J142</f>
        <v>60069.8</v>
      </c>
      <c r="K130" s="38">
        <f>K133+K139+K142</f>
        <v>4259.5700000000006</v>
      </c>
      <c r="L130" s="39">
        <f>L133</f>
        <v>17209.919999999998</v>
      </c>
      <c r="M130" s="14">
        <f>C130-H130</f>
        <v>-29267.290000000008</v>
      </c>
      <c r="N130" s="14">
        <f>F130-K130</f>
        <v>-775.67000000000053</v>
      </c>
      <c r="P130" s="21"/>
    </row>
    <row r="131" spans="1:16" ht="20.100000000000001" customHeight="1" x14ac:dyDescent="0.25">
      <c r="A131" s="1743"/>
      <c r="B131" s="584" t="s">
        <v>18</v>
      </c>
      <c r="C131" s="591">
        <f t="shared" si="6"/>
        <v>64876</v>
      </c>
      <c r="D131" s="591">
        <f>D134+D137+D140+D143+D146+D149</f>
        <v>1498.3</v>
      </c>
      <c r="E131" s="591">
        <f>E134+E137+E140+E143+E146+E149</f>
        <v>34704.6</v>
      </c>
      <c r="F131" s="591">
        <f>F134+F137+F140+F143+F146+F149</f>
        <v>3483.8</v>
      </c>
      <c r="G131" s="591">
        <f t="shared" si="6"/>
        <v>25189.3</v>
      </c>
      <c r="H131" s="38"/>
      <c r="I131" s="38"/>
      <c r="J131" s="38"/>
      <c r="K131" s="38"/>
      <c r="L131" s="39"/>
      <c r="M131" s="14"/>
      <c r="N131" s="14"/>
      <c r="P131" s="21"/>
    </row>
    <row r="132" spans="1:16" ht="20.100000000000001" customHeight="1" x14ac:dyDescent="0.25">
      <c r="A132" s="1743"/>
      <c r="B132" s="584" t="s">
        <v>19</v>
      </c>
      <c r="C132" s="591">
        <f>C131/C130*100</f>
        <v>115.11307078790244</v>
      </c>
      <c r="D132" s="591">
        <f>0</f>
        <v>0</v>
      </c>
      <c r="E132" s="591">
        <f t="shared" ref="E132" si="7">E131/E130*100</f>
        <v>98.102657749082695</v>
      </c>
      <c r="F132" s="591">
        <f>0</f>
        <v>0</v>
      </c>
      <c r="G132" s="591">
        <f>0</f>
        <v>0</v>
      </c>
      <c r="H132" s="38"/>
      <c r="I132" s="38"/>
      <c r="J132" s="38"/>
      <c r="K132" s="38"/>
      <c r="L132" s="39"/>
      <c r="M132" s="14"/>
      <c r="N132" s="14"/>
      <c r="P132" s="21"/>
    </row>
    <row r="133" spans="1:16" ht="50.25" customHeight="1" x14ac:dyDescent="0.25">
      <c r="A133" s="1748" t="s">
        <v>99</v>
      </c>
      <c r="B133" s="588" t="s">
        <v>100</v>
      </c>
      <c r="C133" s="589">
        <f>D133+E133+F133+G133</f>
        <v>3793</v>
      </c>
      <c r="D133" s="589">
        <v>0</v>
      </c>
      <c r="E133" s="589">
        <f>Жилище!D20</f>
        <v>3793</v>
      </c>
      <c r="F133" s="589">
        <v>0</v>
      </c>
      <c r="G133" s="589">
        <v>0</v>
      </c>
      <c r="H133" s="58">
        <f>I133+J133+K133+L133</f>
        <v>26672.989999999998</v>
      </c>
      <c r="I133" s="56">
        <v>1231.5</v>
      </c>
      <c r="J133" s="56">
        <v>4115.8</v>
      </c>
      <c r="K133" s="56">
        <v>4115.7700000000004</v>
      </c>
      <c r="L133" s="57">
        <v>17209.919999999998</v>
      </c>
      <c r="M133" s="19">
        <f>C133-H133</f>
        <v>-22879.989999999998</v>
      </c>
      <c r="N133" s="27">
        <f>F133-K133</f>
        <v>-4115.7700000000004</v>
      </c>
    </row>
    <row r="134" spans="1:16" ht="20.100000000000001" customHeight="1" x14ac:dyDescent="0.25">
      <c r="A134" s="1748"/>
      <c r="B134" s="584" t="s">
        <v>18</v>
      </c>
      <c r="C134" s="589">
        <f>D134+E134+F134+G134</f>
        <v>3180.5</v>
      </c>
      <c r="D134" s="589">
        <v>0</v>
      </c>
      <c r="E134" s="589">
        <f>Жилище!H20</f>
        <v>3180.5</v>
      </c>
      <c r="F134" s="589">
        <v>0</v>
      </c>
      <c r="G134" s="589">
        <v>0</v>
      </c>
      <c r="H134" s="58"/>
      <c r="I134" s="56"/>
      <c r="J134" s="56"/>
      <c r="K134" s="56"/>
      <c r="L134" s="57"/>
      <c r="M134" s="19"/>
      <c r="N134" s="27"/>
    </row>
    <row r="135" spans="1:16" ht="20.100000000000001" customHeight="1" x14ac:dyDescent="0.25">
      <c r="A135" s="1748"/>
      <c r="B135" s="584" t="s">
        <v>19</v>
      </c>
      <c r="C135" s="589">
        <f>C134/C133*100</f>
        <v>83.851832322699721</v>
      </c>
      <c r="D135" s="589">
        <f>0</f>
        <v>0</v>
      </c>
      <c r="E135" s="589">
        <f>E134/E133*100</f>
        <v>83.851832322699721</v>
      </c>
      <c r="F135" s="589">
        <f>0</f>
        <v>0</v>
      </c>
      <c r="G135" s="589">
        <f>0</f>
        <v>0</v>
      </c>
      <c r="H135" s="58"/>
      <c r="I135" s="56"/>
      <c r="J135" s="56"/>
      <c r="K135" s="56"/>
      <c r="L135" s="57"/>
      <c r="M135" s="19"/>
      <c r="N135" s="27"/>
    </row>
    <row r="136" spans="1:16" ht="29.25" customHeight="1" x14ac:dyDescent="0.25">
      <c r="A136" s="1748" t="s">
        <v>101</v>
      </c>
      <c r="B136" s="763" t="s">
        <v>102</v>
      </c>
      <c r="C136" s="589">
        <f>D136+E136+F136+G136</f>
        <v>24461.5</v>
      </c>
      <c r="D136" s="589">
        <f>Жилище!D33</f>
        <v>1498.8</v>
      </c>
      <c r="E136" s="589">
        <f>Жилище!D34</f>
        <v>3481.8</v>
      </c>
      <c r="F136" s="589">
        <f>Жилище!D35</f>
        <v>3480.9</v>
      </c>
      <c r="G136" s="589">
        <f>Жилище!D36</f>
        <v>16000</v>
      </c>
      <c r="H136" s="58">
        <f>I136+J136+K136+L136</f>
        <v>41725</v>
      </c>
      <c r="I136" s="56">
        <v>0</v>
      </c>
      <c r="J136" s="56">
        <v>41725</v>
      </c>
      <c r="K136" s="56">
        <v>0</v>
      </c>
      <c r="L136" s="57">
        <v>0</v>
      </c>
      <c r="M136" s="19">
        <f>C136-H136</f>
        <v>-17263.5</v>
      </c>
      <c r="N136" s="27">
        <f>F136-K136</f>
        <v>3480.9</v>
      </c>
    </row>
    <row r="137" spans="1:16" ht="20.100000000000001" customHeight="1" x14ac:dyDescent="0.25">
      <c r="A137" s="1748"/>
      <c r="B137" s="584" t="s">
        <v>18</v>
      </c>
      <c r="C137" s="589">
        <f>D137+E137+F137+G137</f>
        <v>33649.4</v>
      </c>
      <c r="D137" s="589">
        <f>Жилище!H33</f>
        <v>1498.3</v>
      </c>
      <c r="E137" s="589">
        <f>Жилище!H34</f>
        <v>3480.9</v>
      </c>
      <c r="F137" s="589">
        <f>Жилище!H35</f>
        <v>3480.9</v>
      </c>
      <c r="G137" s="589">
        <f>Жилище!H36</f>
        <v>25189.3</v>
      </c>
      <c r="H137" s="58"/>
      <c r="I137" s="56"/>
      <c r="J137" s="56"/>
      <c r="K137" s="56"/>
      <c r="L137" s="57"/>
      <c r="M137" s="19"/>
      <c r="N137" s="27"/>
    </row>
    <row r="138" spans="1:16" ht="20.100000000000001" customHeight="1" x14ac:dyDescent="0.25">
      <c r="A138" s="1748"/>
      <c r="B138" s="584" t="s">
        <v>19</v>
      </c>
      <c r="C138" s="589">
        <f>C137/C136*100</f>
        <v>137.56065654191281</v>
      </c>
      <c r="D138" s="589">
        <f>D137/D136*100</f>
        <v>99.966639978649582</v>
      </c>
      <c r="E138" s="589">
        <f t="shared" ref="E138:G138" si="8">E137/E136*100</f>
        <v>99.97415130105118</v>
      </c>
      <c r="F138" s="589">
        <f t="shared" si="8"/>
        <v>100</v>
      </c>
      <c r="G138" s="589">
        <f t="shared" si="8"/>
        <v>157.43312499999999</v>
      </c>
      <c r="H138" s="58"/>
      <c r="I138" s="56"/>
      <c r="J138" s="56"/>
      <c r="K138" s="56"/>
      <c r="L138" s="57"/>
      <c r="M138" s="19"/>
      <c r="N138" s="27"/>
    </row>
    <row r="139" spans="1:16" ht="60" customHeight="1" x14ac:dyDescent="0.25">
      <c r="A139" s="1748" t="s">
        <v>103</v>
      </c>
      <c r="B139" s="588" t="s">
        <v>104</v>
      </c>
      <c r="C139" s="589">
        <f>D139+E139+F139+G139</f>
        <v>27810</v>
      </c>
      <c r="D139" s="589">
        <v>0</v>
      </c>
      <c r="E139" s="589">
        <f>Жилище!D40</f>
        <v>27810</v>
      </c>
      <c r="F139" s="589">
        <v>0</v>
      </c>
      <c r="G139" s="589">
        <v>0</v>
      </c>
      <c r="H139" s="58">
        <f>J139+K139</f>
        <v>294</v>
      </c>
      <c r="I139" s="56">
        <v>0</v>
      </c>
      <c r="J139" s="56">
        <v>291</v>
      </c>
      <c r="K139" s="56">
        <v>3</v>
      </c>
      <c r="L139" s="57">
        <v>0</v>
      </c>
      <c r="M139" s="19">
        <f>C139-H139</f>
        <v>27516</v>
      </c>
      <c r="N139" s="27">
        <f>F139-K139</f>
        <v>-3</v>
      </c>
    </row>
    <row r="140" spans="1:16" ht="20.100000000000001" customHeight="1" x14ac:dyDescent="0.25">
      <c r="A140" s="1748"/>
      <c r="B140" s="584" t="s">
        <v>18</v>
      </c>
      <c r="C140" s="589">
        <f>D140+E140+F140+G140</f>
        <v>27752.3</v>
      </c>
      <c r="D140" s="589">
        <v>0</v>
      </c>
      <c r="E140" s="589">
        <f>Жилище!H40</f>
        <v>27752.3</v>
      </c>
      <c r="F140" s="589">
        <v>0</v>
      </c>
      <c r="G140" s="589">
        <v>0</v>
      </c>
      <c r="H140" s="58"/>
      <c r="I140" s="56"/>
      <c r="J140" s="56"/>
      <c r="K140" s="56"/>
      <c r="L140" s="57"/>
      <c r="M140" s="19"/>
      <c r="N140" s="27"/>
    </row>
    <row r="141" spans="1:16" ht="20.100000000000001" customHeight="1" x14ac:dyDescent="0.25">
      <c r="A141" s="1748"/>
      <c r="B141" s="584" t="s">
        <v>19</v>
      </c>
      <c r="C141" s="589">
        <f>C140/C139*100</f>
        <v>99.792520676015812</v>
      </c>
      <c r="D141" s="589">
        <v>0</v>
      </c>
      <c r="E141" s="589">
        <f>E140/E139*100</f>
        <v>99.792520676015812</v>
      </c>
      <c r="F141" s="589">
        <v>0</v>
      </c>
      <c r="G141" s="589">
        <v>0</v>
      </c>
      <c r="H141" s="58"/>
      <c r="I141" s="56"/>
      <c r="J141" s="56"/>
      <c r="K141" s="56"/>
      <c r="L141" s="57"/>
      <c r="M141" s="19"/>
      <c r="N141" s="27"/>
    </row>
    <row r="142" spans="1:16" ht="27" customHeight="1" x14ac:dyDescent="0.25">
      <c r="A142" s="1748" t="s">
        <v>105</v>
      </c>
      <c r="B142" s="763" t="s">
        <v>106</v>
      </c>
      <c r="C142" s="589">
        <f>D142+F142+G142+E142</f>
        <v>294</v>
      </c>
      <c r="D142" s="589">
        <v>0</v>
      </c>
      <c r="E142" s="589">
        <f>Жилище!D49</f>
        <v>291</v>
      </c>
      <c r="F142" s="589">
        <f>Жилище!D50</f>
        <v>3</v>
      </c>
      <c r="G142" s="589">
        <v>0</v>
      </c>
      <c r="H142" s="58">
        <f>J142+K142</f>
        <v>14078.8</v>
      </c>
      <c r="I142" s="56">
        <v>0</v>
      </c>
      <c r="J142" s="56">
        <v>13938</v>
      </c>
      <c r="K142" s="56">
        <v>140.80000000000001</v>
      </c>
      <c r="L142" s="57">
        <v>0</v>
      </c>
      <c r="M142" s="19">
        <f>C142-H142</f>
        <v>-13784.8</v>
      </c>
      <c r="N142" s="27">
        <f>F142-K142</f>
        <v>-137.80000000000001</v>
      </c>
    </row>
    <row r="143" spans="1:16" ht="20.100000000000001" customHeight="1" x14ac:dyDescent="0.25">
      <c r="A143" s="1748"/>
      <c r="B143" s="584" t="s">
        <v>18</v>
      </c>
      <c r="C143" s="589">
        <f>D143+F143+G143+E143</f>
        <v>293.79999999999995</v>
      </c>
      <c r="D143" s="589">
        <v>0</v>
      </c>
      <c r="E143" s="589">
        <f>Жилище!H49</f>
        <v>290.89999999999998</v>
      </c>
      <c r="F143" s="589">
        <f>Жилище!H50</f>
        <v>2.9</v>
      </c>
      <c r="G143" s="589">
        <v>0</v>
      </c>
      <c r="H143" s="58"/>
      <c r="I143" s="56"/>
      <c r="J143" s="56"/>
      <c r="K143" s="56"/>
      <c r="L143" s="57"/>
      <c r="M143" s="19"/>
      <c r="N143" s="27"/>
    </row>
    <row r="144" spans="1:16" ht="20.100000000000001" customHeight="1" x14ac:dyDescent="0.25">
      <c r="A144" s="1748"/>
      <c r="B144" s="584" t="s">
        <v>19</v>
      </c>
      <c r="C144" s="589">
        <f>C143/C142*100</f>
        <v>99.931972789115633</v>
      </c>
      <c r="D144" s="589">
        <f>0</f>
        <v>0</v>
      </c>
      <c r="E144" s="589">
        <f>E143/E142*100</f>
        <v>99.965635738831608</v>
      </c>
      <c r="F144" s="589">
        <f>F143/F142*100</f>
        <v>96.666666666666671</v>
      </c>
      <c r="G144" s="589">
        <f>0</f>
        <v>0</v>
      </c>
      <c r="H144" s="58"/>
      <c r="I144" s="56"/>
      <c r="J144" s="56"/>
      <c r="K144" s="56"/>
      <c r="L144" s="57"/>
      <c r="M144" s="19"/>
      <c r="N144" s="27"/>
    </row>
    <row r="145" spans="1:16" ht="41.25" customHeight="1" x14ac:dyDescent="0.25">
      <c r="A145" s="1748" t="s">
        <v>107</v>
      </c>
      <c r="B145" s="763" t="s">
        <v>2271</v>
      </c>
      <c r="C145" s="589">
        <f>D145+E145+F145+G145</f>
        <v>0</v>
      </c>
      <c r="D145" s="589">
        <f>0</f>
        <v>0</v>
      </c>
      <c r="E145" s="589">
        <f>0</f>
        <v>0</v>
      </c>
      <c r="F145" s="589">
        <f>0</f>
        <v>0</v>
      </c>
      <c r="G145" s="589">
        <f>0</f>
        <v>0</v>
      </c>
      <c r="H145" s="58">
        <f>I145</f>
        <v>2855</v>
      </c>
      <c r="I145" s="56">
        <v>2855</v>
      </c>
      <c r="J145" s="56">
        <v>0</v>
      </c>
      <c r="K145" s="56">
        <v>0</v>
      </c>
      <c r="L145" s="57">
        <v>0</v>
      </c>
      <c r="M145" s="19">
        <f>C145-H145</f>
        <v>-2855</v>
      </c>
      <c r="N145" s="27">
        <f>F145-K145</f>
        <v>0</v>
      </c>
    </row>
    <row r="146" spans="1:16" ht="20.100000000000001" customHeight="1" x14ac:dyDescent="0.25">
      <c r="A146" s="1748"/>
      <c r="B146" s="584" t="s">
        <v>18</v>
      </c>
      <c r="C146" s="589">
        <f>D146+E146+F146+G146</f>
        <v>0</v>
      </c>
      <c r="D146" s="589">
        <f>0</f>
        <v>0</v>
      </c>
      <c r="E146" s="589">
        <f>0</f>
        <v>0</v>
      </c>
      <c r="F146" s="589">
        <f>0</f>
        <v>0</v>
      </c>
      <c r="G146" s="589">
        <f>0</f>
        <v>0</v>
      </c>
      <c r="H146" s="58">
        <v>0</v>
      </c>
      <c r="I146" s="56">
        <v>0</v>
      </c>
      <c r="J146" s="56">
        <v>0</v>
      </c>
      <c r="K146" s="56">
        <v>0</v>
      </c>
      <c r="L146" s="57">
        <v>0</v>
      </c>
      <c r="M146" s="19">
        <f>C146-H146</f>
        <v>0</v>
      </c>
      <c r="N146" s="27">
        <f>F146-K146</f>
        <v>0</v>
      </c>
    </row>
    <row r="147" spans="1:16" ht="20.100000000000001" customHeight="1" x14ac:dyDescent="0.25">
      <c r="A147" s="1748"/>
      <c r="B147" s="584" t="s">
        <v>19</v>
      </c>
      <c r="C147" s="589">
        <v>0</v>
      </c>
      <c r="D147" s="589">
        <f>0</f>
        <v>0</v>
      </c>
      <c r="E147" s="589">
        <f>0</f>
        <v>0</v>
      </c>
      <c r="F147" s="589">
        <f>0</f>
        <v>0</v>
      </c>
      <c r="G147" s="589">
        <f>0</f>
        <v>0</v>
      </c>
      <c r="H147" s="58"/>
      <c r="I147" s="56"/>
      <c r="J147" s="56"/>
      <c r="K147" s="56"/>
      <c r="L147" s="57"/>
      <c r="M147" s="19"/>
      <c r="N147" s="27"/>
    </row>
    <row r="148" spans="1:16" ht="45.75" customHeight="1" x14ac:dyDescent="0.25">
      <c r="A148" s="1748" t="s">
        <v>108</v>
      </c>
      <c r="B148" s="763" t="s">
        <v>109</v>
      </c>
      <c r="C148" s="589">
        <f>D148+E148+F148+G148</f>
        <v>0</v>
      </c>
      <c r="D148" s="589">
        <f>0</f>
        <v>0</v>
      </c>
      <c r="E148" s="589">
        <f>0</f>
        <v>0</v>
      </c>
      <c r="F148" s="589">
        <f>0</f>
        <v>0</v>
      </c>
      <c r="G148" s="589">
        <f>0</f>
        <v>0</v>
      </c>
      <c r="H148" s="58"/>
      <c r="I148" s="56"/>
      <c r="J148" s="56"/>
      <c r="K148" s="56"/>
      <c r="L148" s="57"/>
      <c r="M148" s="19"/>
      <c r="N148" s="27"/>
    </row>
    <row r="149" spans="1:16" ht="20.100000000000001" customHeight="1" x14ac:dyDescent="0.25">
      <c r="A149" s="1748"/>
      <c r="B149" s="584" t="s">
        <v>18</v>
      </c>
      <c r="C149" s="589">
        <f>D149+E149+F149+G149</f>
        <v>0</v>
      </c>
      <c r="D149" s="589">
        <f>0</f>
        <v>0</v>
      </c>
      <c r="E149" s="589">
        <f>0</f>
        <v>0</v>
      </c>
      <c r="F149" s="589">
        <f>0</f>
        <v>0</v>
      </c>
      <c r="G149" s="589">
        <f>0</f>
        <v>0</v>
      </c>
      <c r="H149" s="58"/>
      <c r="I149" s="56"/>
      <c r="J149" s="56"/>
      <c r="K149" s="56"/>
      <c r="L149" s="57"/>
      <c r="M149" s="19"/>
      <c r="N149" s="27"/>
    </row>
    <row r="150" spans="1:16" ht="20.100000000000001" customHeight="1" x14ac:dyDescent="0.25">
      <c r="A150" s="1748"/>
      <c r="B150" s="584" t="s">
        <v>19</v>
      </c>
      <c r="C150" s="589">
        <v>0</v>
      </c>
      <c r="D150" s="589">
        <f>0</f>
        <v>0</v>
      </c>
      <c r="E150" s="589">
        <f>0</f>
        <v>0</v>
      </c>
      <c r="F150" s="589">
        <f>0</f>
        <v>0</v>
      </c>
      <c r="G150" s="589">
        <f>0</f>
        <v>0</v>
      </c>
      <c r="H150" s="58"/>
      <c r="I150" s="56"/>
      <c r="J150" s="56"/>
      <c r="K150" s="56"/>
      <c r="L150" s="57"/>
      <c r="M150" s="19"/>
      <c r="N150" s="27"/>
    </row>
    <row r="151" spans="1:16" s="8" customFormat="1" ht="37.5" customHeight="1" x14ac:dyDescent="0.25">
      <c r="A151" s="1743" t="s">
        <v>110</v>
      </c>
      <c r="B151" s="582" t="s">
        <v>111</v>
      </c>
      <c r="C151" s="591">
        <f>D151+E151+F151+G151</f>
        <v>114502.74999999999</v>
      </c>
      <c r="D151" s="591">
        <f>D154+D157+D160+D163+D166</f>
        <v>0</v>
      </c>
      <c r="E151" s="591">
        <f>E157+632</f>
        <v>62422.720000000001</v>
      </c>
      <c r="F151" s="591">
        <f>64.7+F157+48+2892.2+10813.3</f>
        <v>51464.12999999999</v>
      </c>
      <c r="G151" s="591">
        <f t="shared" ref="G151:G152" si="9">G154+G157+G160+G163+G166</f>
        <v>615.9</v>
      </c>
      <c r="H151" s="38">
        <f>I151+J151+K151+L151</f>
        <v>401288.8</v>
      </c>
      <c r="I151" s="38">
        <f>I154</f>
        <v>0</v>
      </c>
      <c r="J151" s="38">
        <f>J160</f>
        <v>55567</v>
      </c>
      <c r="K151" s="38">
        <f>K154+K160</f>
        <v>246343.8</v>
      </c>
      <c r="L151" s="39">
        <f>L160</f>
        <v>99378</v>
      </c>
      <c r="M151" s="14">
        <f>C151-H151</f>
        <v>-286786.05</v>
      </c>
      <c r="N151" s="14">
        <f>F151-K151</f>
        <v>-194879.66999999998</v>
      </c>
      <c r="P151" s="21"/>
    </row>
    <row r="152" spans="1:16" s="8" customFormat="1" ht="20.100000000000001" customHeight="1" x14ac:dyDescent="0.25">
      <c r="A152" s="1743"/>
      <c r="B152" s="584" t="s">
        <v>18</v>
      </c>
      <c r="C152" s="591">
        <f>D152+E152+F152+G152</f>
        <v>113651.99</v>
      </c>
      <c r="D152" s="591">
        <f>D155+D158+D161+D164+D167</f>
        <v>0</v>
      </c>
      <c r="E152" s="591">
        <f>E158+E167</f>
        <v>62155.98</v>
      </c>
      <c r="F152" s="591">
        <f>F155+F158+F161+F164+F167</f>
        <v>50880.110000000008</v>
      </c>
      <c r="G152" s="591">
        <f t="shared" si="9"/>
        <v>615.9</v>
      </c>
      <c r="H152" s="38"/>
      <c r="I152" s="38"/>
      <c r="J152" s="38"/>
      <c r="K152" s="38"/>
      <c r="L152" s="39"/>
      <c r="M152" s="14"/>
      <c r="N152" s="14"/>
      <c r="P152" s="21"/>
    </row>
    <row r="153" spans="1:16" s="8" customFormat="1" ht="20.100000000000001" customHeight="1" x14ac:dyDescent="0.25">
      <c r="A153" s="1743"/>
      <c r="B153" s="584" t="s">
        <v>19</v>
      </c>
      <c r="C153" s="591">
        <f>C152/C151*100</f>
        <v>99.256996011012859</v>
      </c>
      <c r="D153" s="591">
        <v>0</v>
      </c>
      <c r="E153" s="591">
        <f>E152/E151*100</f>
        <v>99.572687636809164</v>
      </c>
      <c r="F153" s="591">
        <f>F152/F151*100</f>
        <v>98.865190181977269</v>
      </c>
      <c r="G153" s="591">
        <v>0</v>
      </c>
      <c r="H153" s="38"/>
      <c r="I153" s="38"/>
      <c r="J153" s="38"/>
      <c r="K153" s="38"/>
      <c r="L153" s="39"/>
      <c r="M153" s="14"/>
      <c r="N153" s="14"/>
      <c r="P153" s="21"/>
    </row>
    <row r="154" spans="1:16" s="8" customFormat="1" ht="30" customHeight="1" x14ac:dyDescent="0.25">
      <c r="A154" s="1744" t="s">
        <v>112</v>
      </c>
      <c r="B154" s="590" t="s">
        <v>113</v>
      </c>
      <c r="C154" s="589">
        <f>D154+E154+F154+G154</f>
        <v>64.66</v>
      </c>
      <c r="D154" s="589">
        <v>0</v>
      </c>
      <c r="E154" s="589">
        <v>0</v>
      </c>
      <c r="F154" s="589">
        <f>РИИиЭ!D12</f>
        <v>64.66</v>
      </c>
      <c r="G154" s="589">
        <v>0</v>
      </c>
      <c r="H154" s="58">
        <f>I154+J154+K154+L154</f>
        <v>101299.4</v>
      </c>
      <c r="I154" s="56">
        <v>0</v>
      </c>
      <c r="J154" s="56">
        <v>0</v>
      </c>
      <c r="K154" s="56">
        <v>101299.4</v>
      </c>
      <c r="L154" s="57">
        <v>0</v>
      </c>
      <c r="M154" s="19">
        <f>C154-H154</f>
        <v>-101234.73999999999</v>
      </c>
      <c r="N154" s="27">
        <f>F154-K154</f>
        <v>-101234.73999999999</v>
      </c>
    </row>
    <row r="155" spans="1:16" s="8" customFormat="1" ht="20.100000000000001" customHeight="1" x14ac:dyDescent="0.25">
      <c r="A155" s="1744"/>
      <c r="B155" s="584" t="s">
        <v>18</v>
      </c>
      <c r="C155" s="589">
        <f>D155+E155+F155+G155</f>
        <v>64.66</v>
      </c>
      <c r="D155" s="589">
        <v>0</v>
      </c>
      <c r="E155" s="589">
        <v>0</v>
      </c>
      <c r="F155" s="589">
        <f>РИИиЭ!H12</f>
        <v>64.66</v>
      </c>
      <c r="G155" s="589">
        <v>0</v>
      </c>
      <c r="H155" s="58"/>
      <c r="I155" s="56"/>
      <c r="J155" s="56"/>
      <c r="K155" s="56"/>
      <c r="L155" s="57"/>
      <c r="M155" s="19"/>
      <c r="N155" s="27"/>
    </row>
    <row r="156" spans="1:16" s="8" customFormat="1" ht="20.100000000000001" customHeight="1" x14ac:dyDescent="0.25">
      <c r="A156" s="1744"/>
      <c r="B156" s="584" t="s">
        <v>19</v>
      </c>
      <c r="C156" s="589">
        <f>C155/C154*100</f>
        <v>100</v>
      </c>
      <c r="D156" s="589">
        <v>0</v>
      </c>
      <c r="E156" s="589">
        <v>0</v>
      </c>
      <c r="F156" s="589">
        <f>F155/F154*100</f>
        <v>100</v>
      </c>
      <c r="G156" s="589">
        <v>0</v>
      </c>
      <c r="H156" s="58"/>
      <c r="I156" s="56"/>
      <c r="J156" s="56"/>
      <c r="K156" s="56"/>
      <c r="L156" s="57"/>
      <c r="M156" s="19"/>
      <c r="N156" s="27"/>
    </row>
    <row r="157" spans="1:16" s="8" customFormat="1" ht="20.100000000000001" customHeight="1" x14ac:dyDescent="0.25">
      <c r="A157" s="1744" t="s">
        <v>114</v>
      </c>
      <c r="B157" s="590" t="s">
        <v>115</v>
      </c>
      <c r="C157" s="589">
        <f>D157+E157+F157+G157</f>
        <v>99436.65</v>
      </c>
      <c r="D157" s="589">
        <f>0</f>
        <v>0</v>
      </c>
      <c r="E157" s="589">
        <f>РИИиЭ!D27</f>
        <v>61790.720000000001</v>
      </c>
      <c r="F157" s="589">
        <f>РИИиЭ!D28</f>
        <v>37645.93</v>
      </c>
      <c r="G157" s="589">
        <v>0</v>
      </c>
      <c r="H157" s="58"/>
      <c r="I157" s="56"/>
      <c r="J157" s="56"/>
      <c r="K157" s="56"/>
      <c r="L157" s="57"/>
      <c r="M157" s="19"/>
      <c r="N157" s="27"/>
    </row>
    <row r="158" spans="1:16" s="8" customFormat="1" ht="20.100000000000001" customHeight="1" x14ac:dyDescent="0.25">
      <c r="A158" s="1744"/>
      <c r="B158" s="584" t="s">
        <v>18</v>
      </c>
      <c r="C158" s="589">
        <f>D158+E158+F158+G158</f>
        <v>98878.02</v>
      </c>
      <c r="D158" s="589">
        <v>0</v>
      </c>
      <c r="E158" s="589">
        <f>РИИиЭ!H27</f>
        <v>61556.480000000003</v>
      </c>
      <c r="F158" s="589">
        <f>РИИиЭ!H28</f>
        <v>37321.54</v>
      </c>
      <c r="G158" s="589">
        <v>0</v>
      </c>
      <c r="H158" s="58"/>
      <c r="I158" s="56"/>
      <c r="J158" s="56"/>
      <c r="K158" s="56"/>
      <c r="L158" s="57"/>
      <c r="M158" s="19"/>
      <c r="N158" s="27"/>
    </row>
    <row r="159" spans="1:16" s="8" customFormat="1" ht="20.100000000000001" customHeight="1" x14ac:dyDescent="0.25">
      <c r="A159" s="1744"/>
      <c r="B159" s="584" t="s">
        <v>19</v>
      </c>
      <c r="C159" s="589">
        <f>C158/C157*100</f>
        <v>99.438205128591932</v>
      </c>
      <c r="D159" s="589">
        <v>0</v>
      </c>
      <c r="E159" s="589">
        <f>E158/E157*100</f>
        <v>99.620913949538064</v>
      </c>
      <c r="F159" s="589">
        <f>F158/F157*100</f>
        <v>99.138313225360619</v>
      </c>
      <c r="G159" s="589">
        <v>0</v>
      </c>
      <c r="H159" s="58"/>
      <c r="I159" s="56"/>
      <c r="J159" s="56"/>
      <c r="K159" s="56"/>
      <c r="L159" s="57"/>
      <c r="M159" s="19"/>
      <c r="N159" s="27"/>
    </row>
    <row r="160" spans="1:16" s="8" customFormat="1" ht="43.5" customHeight="1" x14ac:dyDescent="0.25">
      <c r="A160" s="1744" t="s">
        <v>116</v>
      </c>
      <c r="B160" s="585" t="s">
        <v>117</v>
      </c>
      <c r="C160" s="589">
        <f>D160+E160+F160+G160</f>
        <v>48</v>
      </c>
      <c r="D160" s="589">
        <v>0</v>
      </c>
      <c r="E160" s="589">
        <v>0</v>
      </c>
      <c r="F160" s="589">
        <f>РИИиЭ!D34</f>
        <v>48</v>
      </c>
      <c r="G160" s="589">
        <v>0</v>
      </c>
      <c r="H160" s="58">
        <f>I160+J160+K160+L160</f>
        <v>299989.40000000002</v>
      </c>
      <c r="I160" s="56">
        <v>0</v>
      </c>
      <c r="J160" s="56">
        <v>55567</v>
      </c>
      <c r="K160" s="56">
        <v>145044.4</v>
      </c>
      <c r="L160" s="57">
        <v>99378</v>
      </c>
      <c r="M160" s="19">
        <f>C160-H160</f>
        <v>-299941.40000000002</v>
      </c>
      <c r="N160" s="27">
        <f>F160-K160</f>
        <v>-144996.4</v>
      </c>
    </row>
    <row r="161" spans="1:15" s="8" customFormat="1" ht="20.100000000000001" customHeight="1" x14ac:dyDescent="0.25">
      <c r="A161" s="1744"/>
      <c r="B161" s="584" t="s">
        <v>18</v>
      </c>
      <c r="C161" s="589">
        <f>D161+E161+F161+G161</f>
        <v>48</v>
      </c>
      <c r="D161" s="589">
        <v>0</v>
      </c>
      <c r="E161" s="589">
        <v>0</v>
      </c>
      <c r="F161" s="589">
        <f>РИИиЭ!H34</f>
        <v>48</v>
      </c>
      <c r="G161" s="589">
        <v>0</v>
      </c>
      <c r="H161" s="58"/>
      <c r="I161" s="56"/>
      <c r="J161" s="56"/>
      <c r="K161" s="56"/>
      <c r="L161" s="57"/>
      <c r="M161" s="19"/>
      <c r="N161" s="27"/>
    </row>
    <row r="162" spans="1:15" s="8" customFormat="1" ht="20.100000000000001" customHeight="1" x14ac:dyDescent="0.25">
      <c r="A162" s="1744"/>
      <c r="B162" s="584" t="s">
        <v>19</v>
      </c>
      <c r="C162" s="589">
        <f>C161/C160*100</f>
        <v>100</v>
      </c>
      <c r="D162" s="589">
        <v>0</v>
      </c>
      <c r="E162" s="589">
        <v>0</v>
      </c>
      <c r="F162" s="589">
        <f>F161/F160*100</f>
        <v>100</v>
      </c>
      <c r="G162" s="589">
        <v>0</v>
      </c>
      <c r="H162" s="58"/>
      <c r="I162" s="56"/>
      <c r="J162" s="56"/>
      <c r="K162" s="56"/>
      <c r="L162" s="57"/>
      <c r="M162" s="19"/>
      <c r="N162" s="27"/>
    </row>
    <row r="163" spans="1:15" s="8" customFormat="1" ht="38.25" customHeight="1" x14ac:dyDescent="0.25">
      <c r="A163" s="1744" t="s">
        <v>118</v>
      </c>
      <c r="B163" s="585" t="s">
        <v>119</v>
      </c>
      <c r="C163" s="589">
        <f>D163+E163+F163+G163</f>
        <v>3508.07</v>
      </c>
      <c r="D163" s="589">
        <v>0</v>
      </c>
      <c r="E163" s="589">
        <v>0</v>
      </c>
      <c r="F163" s="589">
        <f>РИИиЭ!D44</f>
        <v>2892.17</v>
      </c>
      <c r="G163" s="589">
        <f>РИИиЭ!D45</f>
        <v>615.9</v>
      </c>
      <c r="H163" s="58"/>
      <c r="I163" s="56"/>
      <c r="J163" s="56"/>
      <c r="K163" s="56"/>
      <c r="L163" s="57"/>
      <c r="M163" s="19"/>
      <c r="N163" s="27"/>
    </row>
    <row r="164" spans="1:15" s="8" customFormat="1" ht="20.100000000000001" customHeight="1" x14ac:dyDescent="0.25">
      <c r="A164" s="1744"/>
      <c r="B164" s="584" t="s">
        <v>18</v>
      </c>
      <c r="C164" s="589">
        <f>D164+E164+F164+G164</f>
        <v>3258.4100000000003</v>
      </c>
      <c r="D164" s="589">
        <v>0</v>
      </c>
      <c r="E164" s="589">
        <v>0</v>
      </c>
      <c r="F164" s="589">
        <f>РИИиЭ!H44</f>
        <v>2642.51</v>
      </c>
      <c r="G164" s="589">
        <f>РИИиЭ!H45</f>
        <v>615.9</v>
      </c>
      <c r="H164" s="58"/>
      <c r="I164" s="56"/>
      <c r="J164" s="56"/>
      <c r="K164" s="56"/>
      <c r="L164" s="57"/>
      <c r="M164" s="19"/>
      <c r="N164" s="27"/>
    </row>
    <row r="165" spans="1:15" s="8" customFormat="1" ht="20.100000000000001" customHeight="1" x14ac:dyDescent="0.25">
      <c r="A165" s="1744"/>
      <c r="B165" s="584" t="s">
        <v>19</v>
      </c>
      <c r="C165" s="589">
        <f>C164/C163*100</f>
        <v>92.883266297422807</v>
      </c>
      <c r="D165" s="589">
        <v>0</v>
      </c>
      <c r="E165" s="589">
        <v>0</v>
      </c>
      <c r="F165" s="589">
        <f>F164/F163*100</f>
        <v>91.367727346594435</v>
      </c>
      <c r="G165" s="589">
        <v>0</v>
      </c>
      <c r="H165" s="69" t="e">
        <f t="shared" ref="H165:O165" si="10">H164/H163*100</f>
        <v>#DIV/0!</v>
      </c>
      <c r="I165" s="69" t="e">
        <f t="shared" si="10"/>
        <v>#DIV/0!</v>
      </c>
      <c r="J165" s="69" t="e">
        <f t="shared" si="10"/>
        <v>#DIV/0!</v>
      </c>
      <c r="K165" s="69" t="e">
        <f t="shared" si="10"/>
        <v>#DIV/0!</v>
      </c>
      <c r="L165" s="69" t="e">
        <f t="shared" si="10"/>
        <v>#DIV/0!</v>
      </c>
      <c r="M165" s="69" t="e">
        <f t="shared" si="10"/>
        <v>#DIV/0!</v>
      </c>
      <c r="N165" s="69" t="e">
        <f t="shared" si="10"/>
        <v>#DIV/0!</v>
      </c>
      <c r="O165" s="69" t="e">
        <f t="shared" si="10"/>
        <v>#DIV/0!</v>
      </c>
    </row>
    <row r="166" spans="1:15" s="8" customFormat="1" ht="21.75" customHeight="1" x14ac:dyDescent="0.25">
      <c r="A166" s="1744" t="s">
        <v>120</v>
      </c>
      <c r="B166" s="585" t="s">
        <v>35</v>
      </c>
      <c r="C166" s="589">
        <f>D166+E166+F166+G166</f>
        <v>11445.26</v>
      </c>
      <c r="D166" s="589">
        <v>0</v>
      </c>
      <c r="E166" s="589">
        <f>РИИиЭ!D55</f>
        <v>632</v>
      </c>
      <c r="F166" s="589">
        <f>РИИиЭ!D56</f>
        <v>10813.26</v>
      </c>
      <c r="G166" s="589">
        <v>0</v>
      </c>
      <c r="H166" s="58"/>
      <c r="I166" s="56"/>
      <c r="J166" s="56"/>
      <c r="K166" s="56"/>
      <c r="L166" s="57"/>
      <c r="M166" s="19"/>
      <c r="N166" s="27"/>
    </row>
    <row r="167" spans="1:15" s="8" customFormat="1" ht="20.100000000000001" customHeight="1" x14ac:dyDescent="0.25">
      <c r="A167" s="1744"/>
      <c r="B167" s="584" t="s">
        <v>18</v>
      </c>
      <c r="C167" s="589">
        <f>D167+E167+F167+G167</f>
        <v>11402.9</v>
      </c>
      <c r="D167" s="589">
        <v>0</v>
      </c>
      <c r="E167" s="589">
        <f>РИИиЭ!H55</f>
        <v>599.5</v>
      </c>
      <c r="F167" s="589">
        <f>РИИиЭ!H56</f>
        <v>10803.4</v>
      </c>
      <c r="G167" s="589">
        <v>0</v>
      </c>
      <c r="H167" s="58"/>
      <c r="I167" s="56"/>
      <c r="J167" s="56"/>
      <c r="K167" s="56"/>
      <c r="L167" s="57"/>
      <c r="M167" s="19"/>
      <c r="N167" s="27"/>
    </row>
    <row r="168" spans="1:15" s="8" customFormat="1" ht="20.100000000000001" customHeight="1" x14ac:dyDescent="0.25">
      <c r="A168" s="1744"/>
      <c r="B168" s="584" t="s">
        <v>19</v>
      </c>
      <c r="C168" s="589">
        <f>C167/C166*100</f>
        <v>99.629890452466782</v>
      </c>
      <c r="D168" s="589">
        <v>0</v>
      </c>
      <c r="E168" s="589">
        <f>E167/E166*100</f>
        <v>94.85759493670885</v>
      </c>
      <c r="F168" s="589">
        <f>F167/F166*100</f>
        <v>99.908815657812724</v>
      </c>
      <c r="G168" s="589">
        <v>0</v>
      </c>
      <c r="H168" s="58"/>
      <c r="I168" s="56"/>
      <c r="J168" s="56"/>
      <c r="K168" s="56"/>
      <c r="L168" s="57"/>
      <c r="M168" s="19"/>
      <c r="N168" s="27"/>
    </row>
    <row r="169" spans="1:15" s="8" customFormat="1" ht="29.25" customHeight="1" x14ac:dyDescent="0.25">
      <c r="A169" s="1749" t="s">
        <v>121</v>
      </c>
      <c r="B169" s="582" t="s">
        <v>122</v>
      </c>
      <c r="C169" s="591">
        <f>D169+E169+F169+G169</f>
        <v>715481.04</v>
      </c>
      <c r="D169" s="591">
        <f t="shared" ref="D169:G170" si="11">D172+D175+D178+D181</f>
        <v>0</v>
      </c>
      <c r="E169" s="591">
        <f t="shared" si="11"/>
        <v>0</v>
      </c>
      <c r="F169" s="591">
        <f>'предприн-во'!D81</f>
        <v>8089.04</v>
      </c>
      <c r="G169" s="591">
        <f t="shared" si="11"/>
        <v>707392</v>
      </c>
      <c r="H169" s="38" t="e">
        <f>I169+J169+K169+L169</f>
        <v>#REF!</v>
      </c>
      <c r="I169" s="19" t="e">
        <f>I172+I175+I178+#REF!</f>
        <v>#REF!</v>
      </c>
      <c r="J169" s="19" t="e">
        <f>J172+J175+J178+#REF!</f>
        <v>#REF!</v>
      </c>
      <c r="K169" s="19" t="e">
        <f>K172+K175+K178+#REF!</f>
        <v>#REF!</v>
      </c>
      <c r="L169" s="20" t="e">
        <f>L172+L175+L178+#REF!</f>
        <v>#REF!</v>
      </c>
      <c r="M169" s="14" t="e">
        <f>C169-H169</f>
        <v>#REF!</v>
      </c>
      <c r="N169" s="14" t="e">
        <f>F169-K169</f>
        <v>#REF!</v>
      </c>
    </row>
    <row r="170" spans="1:15" s="8" customFormat="1" ht="20.100000000000001" customHeight="1" x14ac:dyDescent="0.25">
      <c r="A170" s="1749"/>
      <c r="B170" s="584" t="s">
        <v>18</v>
      </c>
      <c r="C170" s="591">
        <f t="shared" ref="C170:C182" si="12">D170+E170+F170+G170</f>
        <v>714046.4</v>
      </c>
      <c r="D170" s="591">
        <f t="shared" si="11"/>
        <v>0</v>
      </c>
      <c r="E170" s="591">
        <f t="shared" si="11"/>
        <v>0</v>
      </c>
      <c r="F170" s="591">
        <f>F179+F182</f>
        <v>6640.4</v>
      </c>
      <c r="G170" s="591">
        <f t="shared" si="11"/>
        <v>707406</v>
      </c>
      <c r="H170" s="38"/>
      <c r="I170" s="19"/>
      <c r="J170" s="19"/>
      <c r="K170" s="19"/>
      <c r="L170" s="20"/>
      <c r="M170" s="14"/>
      <c r="N170" s="14"/>
    </row>
    <row r="171" spans="1:15" s="8" customFormat="1" ht="20.100000000000001" customHeight="1" x14ac:dyDescent="0.25">
      <c r="A171" s="1749"/>
      <c r="B171" s="584" t="s">
        <v>19</v>
      </c>
      <c r="C171" s="591">
        <f>C170/C169*100</f>
        <v>99.799485951437646</v>
      </c>
      <c r="D171" s="591">
        <v>0</v>
      </c>
      <c r="E171" s="591">
        <v>0</v>
      </c>
      <c r="F171" s="591">
        <f>F170/F169*100</f>
        <v>82.091323568680579</v>
      </c>
      <c r="G171" s="591">
        <f>G170/G169*100</f>
        <v>100.00197910069663</v>
      </c>
      <c r="H171" s="38"/>
      <c r="I171" s="19"/>
      <c r="J171" s="19"/>
      <c r="K171" s="19"/>
      <c r="L171" s="20"/>
      <c r="M171" s="14"/>
      <c r="N171" s="14"/>
    </row>
    <row r="172" spans="1:15" s="8" customFormat="1" ht="32.25" customHeight="1" x14ac:dyDescent="0.25">
      <c r="A172" s="1748" t="s">
        <v>123</v>
      </c>
      <c r="B172" s="763" t="s">
        <v>124</v>
      </c>
      <c r="C172" s="589">
        <f t="shared" si="12"/>
        <v>0</v>
      </c>
      <c r="D172" s="589">
        <v>0</v>
      </c>
      <c r="E172" s="589">
        <v>0</v>
      </c>
      <c r="F172" s="589">
        <v>0</v>
      </c>
      <c r="G172" s="589">
        <v>0</v>
      </c>
      <c r="H172" s="58">
        <f>I172+J172+K172+L172</f>
        <v>7537.2</v>
      </c>
      <c r="I172" s="36">
        <v>0</v>
      </c>
      <c r="J172" s="36">
        <v>0</v>
      </c>
      <c r="K172" s="36">
        <v>7537.2</v>
      </c>
      <c r="L172" s="55">
        <v>0</v>
      </c>
      <c r="M172" s="14">
        <f>C172-H172</f>
        <v>-7537.2</v>
      </c>
      <c r="N172" s="27">
        <f>F172-K172</f>
        <v>-7537.2</v>
      </c>
    </row>
    <row r="173" spans="1:15" s="8" customFormat="1" ht="20.100000000000001" customHeight="1" x14ac:dyDescent="0.25">
      <c r="A173" s="1748"/>
      <c r="B173" s="584" t="s">
        <v>18</v>
      </c>
      <c r="C173" s="589">
        <f t="shared" si="12"/>
        <v>0</v>
      </c>
      <c r="D173" s="589">
        <v>0</v>
      </c>
      <c r="E173" s="589">
        <v>0</v>
      </c>
      <c r="F173" s="589">
        <v>0</v>
      </c>
      <c r="G173" s="589">
        <v>0</v>
      </c>
      <c r="H173" s="58"/>
      <c r="I173" s="36"/>
      <c r="J173" s="36"/>
      <c r="K173" s="36"/>
      <c r="L173" s="55"/>
      <c r="M173" s="14"/>
      <c r="N173" s="27"/>
    </row>
    <row r="174" spans="1:15" s="8" customFormat="1" ht="20.100000000000001" customHeight="1" x14ac:dyDescent="0.25">
      <c r="A174" s="1748"/>
      <c r="B174" s="584" t="s">
        <v>19</v>
      </c>
      <c r="C174" s="589">
        <v>0</v>
      </c>
      <c r="D174" s="589">
        <v>0</v>
      </c>
      <c r="E174" s="589">
        <v>0</v>
      </c>
      <c r="F174" s="589">
        <v>0</v>
      </c>
      <c r="G174" s="589">
        <v>0</v>
      </c>
      <c r="H174" s="58"/>
      <c r="I174" s="36"/>
      <c r="J174" s="36"/>
      <c r="K174" s="36"/>
      <c r="L174" s="55"/>
      <c r="M174" s="14"/>
      <c r="N174" s="27"/>
    </row>
    <row r="175" spans="1:15" s="8" customFormat="1" ht="28.5" customHeight="1" x14ac:dyDescent="0.25">
      <c r="A175" s="1748" t="s">
        <v>125</v>
      </c>
      <c r="B175" s="588" t="s">
        <v>126</v>
      </c>
      <c r="C175" s="589">
        <f t="shared" si="12"/>
        <v>0</v>
      </c>
      <c r="D175" s="589">
        <v>0</v>
      </c>
      <c r="E175" s="589">
        <v>0</v>
      </c>
      <c r="F175" s="587">
        <v>0</v>
      </c>
      <c r="G175" s="589">
        <v>0</v>
      </c>
      <c r="H175" s="58">
        <f>I175+J175+K175+L175</f>
        <v>4415.75</v>
      </c>
      <c r="I175" s="36">
        <v>0</v>
      </c>
      <c r="J175" s="36">
        <v>648.77</v>
      </c>
      <c r="K175" s="36">
        <v>3766.98</v>
      </c>
      <c r="L175" s="55">
        <v>0</v>
      </c>
      <c r="M175" s="14">
        <f>C175-H175</f>
        <v>-4415.75</v>
      </c>
      <c r="N175" s="27">
        <f>F175-K175</f>
        <v>-3766.98</v>
      </c>
    </row>
    <row r="176" spans="1:15" s="8" customFormat="1" ht="20.100000000000001" customHeight="1" x14ac:dyDescent="0.25">
      <c r="A176" s="1748"/>
      <c r="B176" s="584" t="s">
        <v>18</v>
      </c>
      <c r="C176" s="589">
        <f t="shared" si="12"/>
        <v>0</v>
      </c>
      <c r="D176" s="589">
        <v>0</v>
      </c>
      <c r="E176" s="589">
        <v>0</v>
      </c>
      <c r="F176" s="587">
        <v>0</v>
      </c>
      <c r="G176" s="589">
        <v>0</v>
      </c>
      <c r="H176" s="58"/>
      <c r="I176" s="36"/>
      <c r="J176" s="36"/>
      <c r="K176" s="36"/>
      <c r="L176" s="55"/>
      <c r="M176" s="14"/>
      <c r="N176" s="27"/>
    </row>
    <row r="177" spans="1:16" s="8" customFormat="1" ht="20.100000000000001" customHeight="1" x14ac:dyDescent="0.25">
      <c r="A177" s="1748"/>
      <c r="B177" s="584" t="s">
        <v>19</v>
      </c>
      <c r="C177" s="589">
        <v>0</v>
      </c>
      <c r="D177" s="589">
        <v>0</v>
      </c>
      <c r="E177" s="589">
        <v>0</v>
      </c>
      <c r="F177" s="589">
        <v>0</v>
      </c>
      <c r="G177" s="589">
        <v>0</v>
      </c>
      <c r="H177" s="58"/>
      <c r="I177" s="36"/>
      <c r="J177" s="36"/>
      <c r="K177" s="36"/>
      <c r="L177" s="55"/>
      <c r="M177" s="14"/>
      <c r="N177" s="27"/>
    </row>
    <row r="178" spans="1:16" s="8" customFormat="1" ht="31.5" customHeight="1" x14ac:dyDescent="0.25">
      <c r="A178" s="1748" t="s">
        <v>127</v>
      </c>
      <c r="B178" s="763" t="s">
        <v>128</v>
      </c>
      <c r="C178" s="589">
        <f t="shared" si="12"/>
        <v>5417.24</v>
      </c>
      <c r="D178" s="587">
        <v>0</v>
      </c>
      <c r="E178" s="587">
        <v>0</v>
      </c>
      <c r="F178" s="587">
        <f>'предприн-во'!D54</f>
        <v>5417.24</v>
      </c>
      <c r="G178" s="587">
        <v>0</v>
      </c>
      <c r="H178" s="18">
        <v>0</v>
      </c>
      <c r="I178" s="36">
        <v>0</v>
      </c>
      <c r="J178" s="36">
        <v>0</v>
      </c>
      <c r="K178" s="36">
        <v>0</v>
      </c>
      <c r="L178" s="55">
        <v>0</v>
      </c>
      <c r="M178" s="14">
        <f>C178-H178</f>
        <v>5417.24</v>
      </c>
      <c r="N178" s="27">
        <f>F178-K178</f>
        <v>5417.24</v>
      </c>
    </row>
    <row r="179" spans="1:16" s="8" customFormat="1" ht="20.100000000000001" customHeight="1" x14ac:dyDescent="0.25">
      <c r="A179" s="1748"/>
      <c r="B179" s="584" t="s">
        <v>18</v>
      </c>
      <c r="C179" s="589">
        <f t="shared" si="12"/>
        <v>5417.2</v>
      </c>
      <c r="D179" s="587">
        <v>0</v>
      </c>
      <c r="E179" s="587">
        <v>0</v>
      </c>
      <c r="F179" s="587">
        <f>'предприн-во'!H54</f>
        <v>5417.2</v>
      </c>
      <c r="G179" s="587">
        <v>0</v>
      </c>
      <c r="H179" s="18"/>
      <c r="I179" s="36"/>
      <c r="J179" s="36"/>
      <c r="K179" s="36"/>
      <c r="L179" s="55"/>
      <c r="M179" s="14"/>
      <c r="N179" s="27"/>
    </row>
    <row r="180" spans="1:16" s="8" customFormat="1" ht="20.100000000000001" customHeight="1" x14ac:dyDescent="0.25">
      <c r="A180" s="1748"/>
      <c r="B180" s="584" t="s">
        <v>19</v>
      </c>
      <c r="C180" s="589">
        <f>C179/C178*100</f>
        <v>99.999261616616579</v>
      </c>
      <c r="D180" s="589">
        <v>0</v>
      </c>
      <c r="E180" s="589">
        <v>0</v>
      </c>
      <c r="F180" s="589">
        <f t="shared" ref="F180" si="13">F179/F178*100</f>
        <v>99.999261616616579</v>
      </c>
      <c r="G180" s="589">
        <v>0</v>
      </c>
      <c r="H180" s="18"/>
      <c r="I180" s="36"/>
      <c r="J180" s="36"/>
      <c r="K180" s="36"/>
      <c r="L180" s="55"/>
      <c r="M180" s="14"/>
      <c r="N180" s="27"/>
    </row>
    <row r="181" spans="1:16" s="8" customFormat="1" ht="30" customHeight="1" x14ac:dyDescent="0.25">
      <c r="A181" s="1748" t="s">
        <v>129</v>
      </c>
      <c r="B181" s="588" t="s">
        <v>130</v>
      </c>
      <c r="C181" s="589">
        <f t="shared" si="12"/>
        <v>710063.8</v>
      </c>
      <c r="D181" s="587">
        <v>0</v>
      </c>
      <c r="E181" s="587">
        <v>0</v>
      </c>
      <c r="F181" s="587">
        <f>'предприн-во'!D78</f>
        <v>2671.8</v>
      </c>
      <c r="G181" s="587">
        <f>'предприн-во'!D79</f>
        <v>707392</v>
      </c>
      <c r="H181" s="18"/>
      <c r="I181" s="36"/>
      <c r="J181" s="36"/>
      <c r="K181" s="36"/>
      <c r="L181" s="55"/>
      <c r="M181" s="14"/>
      <c r="N181" s="27"/>
    </row>
    <row r="182" spans="1:16" s="8" customFormat="1" ht="20.100000000000001" customHeight="1" x14ac:dyDescent="0.25">
      <c r="A182" s="1748"/>
      <c r="B182" s="584" t="s">
        <v>18</v>
      </c>
      <c r="C182" s="589">
        <f t="shared" si="12"/>
        <v>708629.2</v>
      </c>
      <c r="D182" s="587">
        <v>0</v>
      </c>
      <c r="E182" s="587">
        <v>0</v>
      </c>
      <c r="F182" s="587">
        <f>'предприн-во'!H78</f>
        <v>1223.2</v>
      </c>
      <c r="G182" s="587">
        <f>'предприн-во'!H79</f>
        <v>707406</v>
      </c>
      <c r="H182" s="30"/>
      <c r="I182" s="36"/>
      <c r="J182" s="36"/>
      <c r="K182" s="36"/>
      <c r="L182" s="55"/>
      <c r="M182" s="14"/>
      <c r="N182" s="27"/>
    </row>
    <row r="183" spans="1:16" s="8" customFormat="1" ht="20.100000000000001" customHeight="1" x14ac:dyDescent="0.25">
      <c r="A183" s="1748"/>
      <c r="B183" s="584" t="s">
        <v>19</v>
      </c>
      <c r="C183" s="589">
        <f>C182/C181*100</f>
        <v>99.79796181695221</v>
      </c>
      <c r="D183" s="589">
        <v>0</v>
      </c>
      <c r="E183" s="589">
        <v>0</v>
      </c>
      <c r="F183" s="589">
        <f>F182/F181*100</f>
        <v>45.781869900441649</v>
      </c>
      <c r="G183" s="589">
        <f>G182/G181*100</f>
        <v>100.00197910069663</v>
      </c>
      <c r="H183" s="30"/>
      <c r="I183" s="36"/>
      <c r="J183" s="36"/>
      <c r="K183" s="36"/>
      <c r="L183" s="55"/>
      <c r="M183" s="14"/>
      <c r="N183" s="27"/>
    </row>
    <row r="184" spans="1:16" s="8" customFormat="1" ht="30.75" customHeight="1" x14ac:dyDescent="0.25">
      <c r="A184" s="1749" t="s">
        <v>131</v>
      </c>
      <c r="B184" s="582" t="s">
        <v>132</v>
      </c>
      <c r="C184" s="591">
        <f>D184+E184+F184+G184</f>
        <v>1284669.4000000001</v>
      </c>
      <c r="D184" s="591">
        <f t="shared" ref="D184:G185" si="14">D187+D190+D193+D196</f>
        <v>0</v>
      </c>
      <c r="E184" s="591">
        <f>E187+E190+E193+E196</f>
        <v>15290</v>
      </c>
      <c r="F184" s="591">
        <f t="shared" si="14"/>
        <v>1269379.4000000001</v>
      </c>
      <c r="G184" s="591">
        <f t="shared" si="14"/>
        <v>0</v>
      </c>
      <c r="H184" s="59" t="e">
        <f>I184+J184+K184+L184</f>
        <v>#REF!</v>
      </c>
      <c r="I184" s="38" t="e">
        <f>I187+I190+I193+I196+#REF!</f>
        <v>#REF!</v>
      </c>
      <c r="J184" s="38" t="e">
        <f>J187+J190+J193+J196+#REF!</f>
        <v>#REF!</v>
      </c>
      <c r="K184" s="38" t="e">
        <f>K187+K190+K193+K196+#REF!</f>
        <v>#REF!</v>
      </c>
      <c r="L184" s="38" t="e">
        <f>L187+L190+L193+L196+#REF!</f>
        <v>#REF!</v>
      </c>
      <c r="M184" s="14" t="e">
        <f>C184-H184</f>
        <v>#REF!</v>
      </c>
      <c r="N184" s="14" t="e">
        <f>F184-K184</f>
        <v>#REF!</v>
      </c>
      <c r="P184" s="21"/>
    </row>
    <row r="185" spans="1:16" s="8" customFormat="1" ht="20.100000000000001" customHeight="1" x14ac:dyDescent="0.25">
      <c r="A185" s="1749"/>
      <c r="B185" s="584" t="s">
        <v>18</v>
      </c>
      <c r="C185" s="591">
        <f t="shared" ref="C185:C197" si="15">D185+E185+F185+G185</f>
        <v>1255324.2</v>
      </c>
      <c r="D185" s="591">
        <f>D188+D191+D194+D197</f>
        <v>0</v>
      </c>
      <c r="E185" s="591">
        <f t="shared" si="14"/>
        <v>15290</v>
      </c>
      <c r="F185" s="591">
        <f t="shared" si="14"/>
        <v>1240034.2</v>
      </c>
      <c r="G185" s="591">
        <f t="shared" si="14"/>
        <v>0</v>
      </c>
      <c r="H185" s="59"/>
      <c r="I185" s="38"/>
      <c r="J185" s="38"/>
      <c r="K185" s="38"/>
      <c r="L185" s="39"/>
      <c r="M185" s="14"/>
      <c r="N185" s="14"/>
      <c r="P185" s="21"/>
    </row>
    <row r="186" spans="1:16" s="8" customFormat="1" ht="20.100000000000001" customHeight="1" x14ac:dyDescent="0.25">
      <c r="A186" s="1749"/>
      <c r="B186" s="584" t="s">
        <v>19</v>
      </c>
      <c r="C186" s="591">
        <f>C185/C184*100</f>
        <v>97.715739162153298</v>
      </c>
      <c r="D186" s="591">
        <v>0</v>
      </c>
      <c r="E186" s="591">
        <f>E185/E184*100</f>
        <v>100</v>
      </c>
      <c r="F186" s="591">
        <f>F185/F184*100</f>
        <v>97.68822465529216</v>
      </c>
      <c r="G186" s="591">
        <v>0</v>
      </c>
      <c r="H186" s="59"/>
      <c r="I186" s="38"/>
      <c r="J186" s="38"/>
      <c r="K186" s="38"/>
      <c r="L186" s="39"/>
      <c r="M186" s="14"/>
      <c r="N186" s="14"/>
      <c r="P186" s="21"/>
    </row>
    <row r="187" spans="1:16" s="8" customFormat="1" ht="28.5" customHeight="1" x14ac:dyDescent="0.25">
      <c r="A187" s="1748" t="s">
        <v>133</v>
      </c>
      <c r="B187" s="763" t="s">
        <v>134</v>
      </c>
      <c r="C187" s="589">
        <f t="shared" si="15"/>
        <v>215899.69999999998</v>
      </c>
      <c r="D187" s="589">
        <v>0</v>
      </c>
      <c r="E187" s="589">
        <f>'Упр.имущ.и фин.'!D20</f>
        <v>15290</v>
      </c>
      <c r="F187" s="589">
        <f>'Упр.имущ.и фин.'!D21</f>
        <v>200609.69999999998</v>
      </c>
      <c r="G187" s="589">
        <v>0</v>
      </c>
      <c r="H187" s="59">
        <f>I187+J187+K187+L187</f>
        <v>779.15</v>
      </c>
      <c r="I187" s="56">
        <v>0</v>
      </c>
      <c r="J187" s="56">
        <v>0</v>
      </c>
      <c r="K187" s="56">
        <v>779.15</v>
      </c>
      <c r="L187" s="57">
        <v>0</v>
      </c>
      <c r="M187" s="19">
        <f>C187-H187</f>
        <v>215120.55</v>
      </c>
      <c r="N187" s="27">
        <f>F187-K187</f>
        <v>199830.55</v>
      </c>
    </row>
    <row r="188" spans="1:16" s="8" customFormat="1" ht="20.100000000000001" customHeight="1" x14ac:dyDescent="0.25">
      <c r="A188" s="1748"/>
      <c r="B188" s="584" t="s">
        <v>18</v>
      </c>
      <c r="C188" s="589">
        <f t="shared" si="15"/>
        <v>215525.09999999998</v>
      </c>
      <c r="D188" s="589">
        <v>0</v>
      </c>
      <c r="E188" s="589">
        <f>'Упр.имущ.и фин.'!H20</f>
        <v>15290</v>
      </c>
      <c r="F188" s="589">
        <f>'Упр.имущ.и фин.'!H21</f>
        <v>200235.09999999998</v>
      </c>
      <c r="G188" s="589">
        <v>0</v>
      </c>
      <c r="H188" s="59"/>
      <c r="I188" s="56"/>
      <c r="J188" s="56"/>
      <c r="K188" s="56"/>
      <c r="L188" s="57"/>
      <c r="M188" s="19"/>
      <c r="N188" s="27"/>
    </row>
    <row r="189" spans="1:16" s="8" customFormat="1" ht="20.100000000000001" customHeight="1" x14ac:dyDescent="0.25">
      <c r="A189" s="1748"/>
      <c r="B189" s="584" t="s">
        <v>19</v>
      </c>
      <c r="C189" s="589">
        <f>C188/C187*100</f>
        <v>99.826493506012284</v>
      </c>
      <c r="D189" s="589">
        <v>0</v>
      </c>
      <c r="E189" s="589">
        <f>E188/E187*100</f>
        <v>100</v>
      </c>
      <c r="F189" s="589">
        <f>F188/F187*100</f>
        <v>99.813269248695349</v>
      </c>
      <c r="G189" s="589">
        <v>0</v>
      </c>
      <c r="H189" s="59"/>
      <c r="I189" s="56"/>
      <c r="J189" s="56"/>
      <c r="K189" s="56"/>
      <c r="L189" s="57"/>
      <c r="M189" s="19"/>
      <c r="N189" s="27"/>
    </row>
    <row r="190" spans="1:16" s="8" customFormat="1" ht="39.75" customHeight="1" x14ac:dyDescent="0.25">
      <c r="A190" s="1748" t="s">
        <v>135</v>
      </c>
      <c r="B190" s="763" t="s">
        <v>136</v>
      </c>
      <c r="C190" s="589">
        <f t="shared" si="15"/>
        <v>176.7</v>
      </c>
      <c r="D190" s="589">
        <v>0</v>
      </c>
      <c r="E190" s="589">
        <v>0</v>
      </c>
      <c r="F190" s="589">
        <f>'Упр.имущ.и фин.'!D25</f>
        <v>176.7</v>
      </c>
      <c r="G190" s="589">
        <v>0</v>
      </c>
      <c r="H190" s="59">
        <f>I190+J190+K190+L190</f>
        <v>133821.4</v>
      </c>
      <c r="I190" s="56">
        <v>0</v>
      </c>
      <c r="J190" s="56">
        <v>0</v>
      </c>
      <c r="K190" s="56">
        <v>133821.4</v>
      </c>
      <c r="L190" s="57">
        <v>0</v>
      </c>
      <c r="M190" s="19">
        <f>C190-H190</f>
        <v>-133644.69999999998</v>
      </c>
      <c r="N190" s="27">
        <f>F190-K190</f>
        <v>-133644.69999999998</v>
      </c>
    </row>
    <row r="191" spans="1:16" s="8" customFormat="1" ht="20.100000000000001" customHeight="1" x14ac:dyDescent="0.25">
      <c r="A191" s="1748"/>
      <c r="B191" s="584" t="s">
        <v>18</v>
      </c>
      <c r="C191" s="589">
        <f t="shared" si="15"/>
        <v>176.7</v>
      </c>
      <c r="D191" s="589">
        <v>0</v>
      </c>
      <c r="E191" s="589">
        <v>0</v>
      </c>
      <c r="F191" s="589">
        <f>'Упр.имущ.и фин.'!H25</f>
        <v>176.7</v>
      </c>
      <c r="G191" s="589">
        <v>0</v>
      </c>
      <c r="H191" s="59"/>
      <c r="I191" s="56"/>
      <c r="J191" s="56"/>
      <c r="K191" s="56"/>
      <c r="L191" s="57"/>
      <c r="M191" s="19"/>
      <c r="N191" s="27"/>
    </row>
    <row r="192" spans="1:16" s="8" customFormat="1" ht="20.100000000000001" customHeight="1" x14ac:dyDescent="0.25">
      <c r="A192" s="1748"/>
      <c r="B192" s="584" t="s">
        <v>19</v>
      </c>
      <c r="C192" s="589">
        <f>C191/C190*100</f>
        <v>100</v>
      </c>
      <c r="D192" s="589">
        <v>0</v>
      </c>
      <c r="E192" s="589">
        <v>0</v>
      </c>
      <c r="F192" s="589">
        <f>F191/F190*100</f>
        <v>100</v>
      </c>
      <c r="G192" s="589">
        <v>0</v>
      </c>
      <c r="H192" s="59"/>
      <c r="I192" s="56"/>
      <c r="J192" s="56"/>
      <c r="K192" s="56"/>
      <c r="L192" s="57"/>
      <c r="M192" s="19"/>
      <c r="N192" s="27"/>
    </row>
    <row r="193" spans="1:16" s="8" customFormat="1" ht="23.25" customHeight="1" x14ac:dyDescent="0.25">
      <c r="A193" s="1748" t="s">
        <v>137</v>
      </c>
      <c r="B193" s="763" t="s">
        <v>138</v>
      </c>
      <c r="C193" s="589">
        <f t="shared" si="15"/>
        <v>34726.300000000003</v>
      </c>
      <c r="D193" s="589">
        <v>0</v>
      </c>
      <c r="E193" s="589">
        <v>0</v>
      </c>
      <c r="F193" s="589">
        <f>'Упр.имущ.и фин.'!D33</f>
        <v>34726.300000000003</v>
      </c>
      <c r="G193" s="589">
        <v>0</v>
      </c>
      <c r="H193" s="59">
        <f>I193+J193+K193+L193</f>
        <v>4519</v>
      </c>
      <c r="I193" s="56">
        <v>0</v>
      </c>
      <c r="J193" s="56">
        <v>3469</v>
      </c>
      <c r="K193" s="56">
        <v>1050</v>
      </c>
      <c r="L193" s="57">
        <v>0</v>
      </c>
      <c r="M193" s="19">
        <f>C193-H193</f>
        <v>30207.300000000003</v>
      </c>
      <c r="N193" s="27">
        <f>F193-K193</f>
        <v>33676.300000000003</v>
      </c>
    </row>
    <row r="194" spans="1:16" s="8" customFormat="1" ht="20.100000000000001" customHeight="1" x14ac:dyDescent="0.25">
      <c r="A194" s="1748"/>
      <c r="B194" s="584" t="s">
        <v>18</v>
      </c>
      <c r="C194" s="589">
        <f t="shared" si="15"/>
        <v>34201.5</v>
      </c>
      <c r="D194" s="589">
        <v>0</v>
      </c>
      <c r="E194" s="589">
        <v>0</v>
      </c>
      <c r="F194" s="589">
        <f>'Упр.имущ.и фин.'!H33</f>
        <v>34201.5</v>
      </c>
      <c r="G194" s="589">
        <v>0</v>
      </c>
      <c r="H194" s="59"/>
      <c r="I194" s="56"/>
      <c r="J194" s="56"/>
      <c r="K194" s="56"/>
      <c r="L194" s="57"/>
      <c r="M194" s="19"/>
      <c r="N194" s="27"/>
    </row>
    <row r="195" spans="1:16" s="8" customFormat="1" ht="20.100000000000001" customHeight="1" x14ac:dyDescent="0.25">
      <c r="A195" s="1748"/>
      <c r="B195" s="584" t="s">
        <v>19</v>
      </c>
      <c r="C195" s="589">
        <f>C194/C193*100</f>
        <v>98.488753480791203</v>
      </c>
      <c r="D195" s="589">
        <v>0</v>
      </c>
      <c r="E195" s="589">
        <v>0</v>
      </c>
      <c r="F195" s="589">
        <f>F194/F193*100</f>
        <v>98.488753480791203</v>
      </c>
      <c r="G195" s="589">
        <v>0</v>
      </c>
      <c r="H195" s="59"/>
      <c r="I195" s="56"/>
      <c r="J195" s="56"/>
      <c r="K195" s="56"/>
      <c r="L195" s="57"/>
      <c r="M195" s="19"/>
      <c r="N195" s="27"/>
    </row>
    <row r="196" spans="1:16" s="8" customFormat="1" ht="23.1" customHeight="1" x14ac:dyDescent="0.25">
      <c r="A196" s="1748" t="s">
        <v>139</v>
      </c>
      <c r="B196" s="588" t="s">
        <v>45</v>
      </c>
      <c r="C196" s="589">
        <f t="shared" si="15"/>
        <v>1033866.7000000001</v>
      </c>
      <c r="D196" s="589">
        <v>0</v>
      </c>
      <c r="E196" s="589">
        <f>'[4]Упр.имущ.и фин.'!D52</f>
        <v>0</v>
      </c>
      <c r="F196" s="589">
        <f>'Упр.имущ.и фин.'!D52</f>
        <v>1033866.7000000001</v>
      </c>
      <c r="G196" s="589">
        <v>0</v>
      </c>
      <c r="H196" s="59">
        <f>I196+J196+K196+L196</f>
        <v>179795.4</v>
      </c>
      <c r="I196" s="56">
        <v>0</v>
      </c>
      <c r="J196" s="56">
        <v>0</v>
      </c>
      <c r="K196" s="56">
        <v>179795.4</v>
      </c>
      <c r="L196" s="57">
        <v>0</v>
      </c>
      <c r="M196" s="19">
        <f>C196-H196</f>
        <v>854071.3</v>
      </c>
      <c r="N196" s="27">
        <f>F196-K196</f>
        <v>854071.3</v>
      </c>
    </row>
    <row r="197" spans="1:16" s="8" customFormat="1" ht="20.100000000000001" customHeight="1" x14ac:dyDescent="0.25">
      <c r="A197" s="1748"/>
      <c r="B197" s="584" t="s">
        <v>18</v>
      </c>
      <c r="C197" s="589">
        <f t="shared" si="15"/>
        <v>1005420.9</v>
      </c>
      <c r="D197" s="589">
        <v>0</v>
      </c>
      <c r="E197" s="589">
        <f>'[4]Упр.имущ.и фин.'!H52</f>
        <v>0</v>
      </c>
      <c r="F197" s="589">
        <f>'Упр.имущ.и фин.'!H52</f>
        <v>1005420.9</v>
      </c>
      <c r="G197" s="589">
        <v>0</v>
      </c>
      <c r="H197" s="59"/>
      <c r="I197" s="56"/>
      <c r="J197" s="56"/>
      <c r="K197" s="56"/>
      <c r="L197" s="57"/>
      <c r="M197" s="19"/>
      <c r="N197" s="27"/>
    </row>
    <row r="198" spans="1:16" s="8" customFormat="1" ht="20.100000000000001" customHeight="1" x14ac:dyDescent="0.25">
      <c r="A198" s="1748"/>
      <c r="B198" s="584" t="s">
        <v>19</v>
      </c>
      <c r="C198" s="589">
        <f>C197/C196*100</f>
        <v>97.248600810916912</v>
      </c>
      <c r="D198" s="589">
        <v>0</v>
      </c>
      <c r="E198" s="589">
        <v>0</v>
      </c>
      <c r="F198" s="589">
        <f>F197/F196*100</f>
        <v>97.248600810916912</v>
      </c>
      <c r="G198" s="589">
        <v>0</v>
      </c>
      <c r="H198" s="59"/>
      <c r="I198" s="56"/>
      <c r="J198" s="56"/>
      <c r="K198" s="56"/>
      <c r="L198" s="57"/>
      <c r="M198" s="19"/>
      <c r="N198" s="27"/>
    </row>
    <row r="199" spans="1:16" ht="60.75" customHeight="1" x14ac:dyDescent="0.25">
      <c r="A199" s="1743" t="s">
        <v>140</v>
      </c>
      <c r="B199" s="593" t="s">
        <v>141</v>
      </c>
      <c r="C199" s="583">
        <f>D199+E199+F199+G199</f>
        <v>186658.80000000002</v>
      </c>
      <c r="D199" s="591">
        <f>D202+D205+D208+D211+D214</f>
        <v>5</v>
      </c>
      <c r="E199" s="591">
        <f t="shared" ref="E199:G199" si="16">E202+E205+E208+E211+E214</f>
        <v>7437.5</v>
      </c>
      <c r="F199" s="591">
        <f t="shared" si="16"/>
        <v>179216.30000000002</v>
      </c>
      <c r="G199" s="591">
        <f t="shared" si="16"/>
        <v>0</v>
      </c>
      <c r="H199" s="19">
        <f>I199+J199+K199+L199</f>
        <v>64551.1</v>
      </c>
      <c r="I199" s="60">
        <v>0</v>
      </c>
      <c r="J199" s="60">
        <v>0</v>
      </c>
      <c r="K199" s="43">
        <f>'[1]молодое поколение (3)'!$F$59</f>
        <v>64551.1</v>
      </c>
      <c r="L199" s="61">
        <v>0</v>
      </c>
      <c r="M199" s="14">
        <f>C199-H199</f>
        <v>122107.70000000001</v>
      </c>
      <c r="N199" s="14">
        <f>F199-K199</f>
        <v>114665.20000000001</v>
      </c>
      <c r="P199" s="21"/>
    </row>
    <row r="200" spans="1:16" ht="20.100000000000001" customHeight="1" x14ac:dyDescent="0.25">
      <c r="A200" s="1743"/>
      <c r="B200" s="584" t="s">
        <v>18</v>
      </c>
      <c r="C200" s="583">
        <f t="shared" ref="C200:C215" si="17">D200+E200+F200+G200</f>
        <v>186002.59999999998</v>
      </c>
      <c r="D200" s="591">
        <f>D203+D206+D209+D212+D215</f>
        <v>0</v>
      </c>
      <c r="E200" s="591">
        <f>E203+E206+E209+E212+E215</f>
        <v>7191.8</v>
      </c>
      <c r="F200" s="591">
        <f t="shared" ref="F200:G200" si="18">F203+F206+F209+F212+F215</f>
        <v>178810.8</v>
      </c>
      <c r="G200" s="591">
        <f t="shared" si="18"/>
        <v>0</v>
      </c>
      <c r="H200" s="19"/>
      <c r="I200" s="60"/>
      <c r="J200" s="60"/>
      <c r="K200" s="43"/>
      <c r="L200" s="61"/>
      <c r="M200" s="14"/>
      <c r="N200" s="14"/>
      <c r="P200" s="21"/>
    </row>
    <row r="201" spans="1:16" ht="20.100000000000001" customHeight="1" x14ac:dyDescent="0.25">
      <c r="A201" s="1743"/>
      <c r="B201" s="584" t="s">
        <v>19</v>
      </c>
      <c r="C201" s="583">
        <f>C200/C199*100</f>
        <v>99.648449470370508</v>
      </c>
      <c r="D201" s="583">
        <f>D200/D199*100</f>
        <v>0</v>
      </c>
      <c r="E201" s="583">
        <f t="shared" ref="E201:F201" si="19">E200/E199*100</f>
        <v>96.6964705882353</v>
      </c>
      <c r="F201" s="583">
        <f t="shared" si="19"/>
        <v>99.773737098690233</v>
      </c>
      <c r="G201" s="583">
        <v>0</v>
      </c>
      <c r="H201" s="19"/>
      <c r="I201" s="60"/>
      <c r="J201" s="60"/>
      <c r="K201" s="43"/>
      <c r="L201" s="61"/>
      <c r="M201" s="14"/>
      <c r="N201" s="14"/>
      <c r="P201" s="21"/>
    </row>
    <row r="202" spans="1:16" ht="61.5" customHeight="1" x14ac:dyDescent="0.25">
      <c r="A202" s="1744" t="s">
        <v>142</v>
      </c>
      <c r="B202" s="585" t="s">
        <v>143</v>
      </c>
      <c r="C202" s="587">
        <f t="shared" si="17"/>
        <v>96920.5</v>
      </c>
      <c r="D202" s="589">
        <v>0</v>
      </c>
      <c r="E202" s="589">
        <v>0</v>
      </c>
      <c r="F202" s="589">
        <f>'Разв.инст.гражд.общ.'!D38</f>
        <v>96920.5</v>
      </c>
      <c r="G202" s="589">
        <v>0</v>
      </c>
      <c r="H202" s="19"/>
      <c r="I202" s="60"/>
      <c r="J202" s="60"/>
      <c r="K202" s="43"/>
      <c r="L202" s="61"/>
      <c r="M202" s="14"/>
      <c r="N202" s="14"/>
      <c r="P202" s="21"/>
    </row>
    <row r="203" spans="1:16" ht="20.100000000000001" customHeight="1" x14ac:dyDescent="0.25">
      <c r="A203" s="1744"/>
      <c r="B203" s="584" t="s">
        <v>18</v>
      </c>
      <c r="C203" s="587">
        <f t="shared" si="17"/>
        <v>96672.2</v>
      </c>
      <c r="D203" s="589">
        <v>0</v>
      </c>
      <c r="E203" s="589">
        <v>0</v>
      </c>
      <c r="F203" s="589">
        <f>'Разв.инст.гражд.общ.'!H38</f>
        <v>96672.2</v>
      </c>
      <c r="G203" s="589">
        <v>0</v>
      </c>
      <c r="H203" s="19"/>
      <c r="I203" s="60"/>
      <c r="J203" s="60"/>
      <c r="K203" s="43"/>
      <c r="L203" s="61"/>
      <c r="M203" s="14"/>
      <c r="N203" s="14"/>
      <c r="P203" s="21"/>
    </row>
    <row r="204" spans="1:16" ht="20.100000000000001" customHeight="1" x14ac:dyDescent="0.25">
      <c r="A204" s="1744"/>
      <c r="B204" s="584" t="s">
        <v>19</v>
      </c>
      <c r="C204" s="587">
        <f>C203/C202*100</f>
        <v>99.743810648933916</v>
      </c>
      <c r="D204" s="587">
        <v>0</v>
      </c>
      <c r="E204" s="587">
        <v>0</v>
      </c>
      <c r="F204" s="587">
        <f t="shared" ref="F204:O204" si="20">F203/F202*100</f>
        <v>99.743810648933916</v>
      </c>
      <c r="G204" s="587">
        <v>0</v>
      </c>
      <c r="H204" s="62" t="e">
        <f t="shared" si="20"/>
        <v>#DIV/0!</v>
      </c>
      <c r="I204" s="62" t="e">
        <f t="shared" si="20"/>
        <v>#DIV/0!</v>
      </c>
      <c r="J204" s="62" t="e">
        <f t="shared" si="20"/>
        <v>#DIV/0!</v>
      </c>
      <c r="K204" s="62" t="e">
        <f t="shared" si="20"/>
        <v>#DIV/0!</v>
      </c>
      <c r="L204" s="62" t="e">
        <f t="shared" si="20"/>
        <v>#DIV/0!</v>
      </c>
      <c r="M204" s="62" t="e">
        <f t="shared" si="20"/>
        <v>#DIV/0!</v>
      </c>
      <c r="N204" s="62" t="e">
        <f t="shared" si="20"/>
        <v>#DIV/0!</v>
      </c>
      <c r="O204" s="62" t="e">
        <f t="shared" si="20"/>
        <v>#DIV/0!</v>
      </c>
      <c r="P204" s="21"/>
    </row>
    <row r="205" spans="1:16" ht="43.5" customHeight="1" x14ac:dyDescent="0.25">
      <c r="A205" s="1744" t="s">
        <v>144</v>
      </c>
      <c r="B205" s="590" t="s">
        <v>145</v>
      </c>
      <c r="C205" s="587">
        <f>D205+E205+F205+G205</f>
        <v>11900</v>
      </c>
      <c r="D205" s="587">
        <v>0</v>
      </c>
      <c r="E205" s="587">
        <f>'Разв.инст.гражд.общ.'!D47</f>
        <v>7437.5</v>
      </c>
      <c r="F205" s="587">
        <f>'Разв.инст.гражд.общ.'!D48</f>
        <v>4462.5</v>
      </c>
      <c r="G205" s="587">
        <v>0</v>
      </c>
      <c r="H205" s="62"/>
      <c r="I205" s="62"/>
      <c r="J205" s="62"/>
      <c r="K205" s="62"/>
      <c r="L205" s="63"/>
      <c r="M205" s="62"/>
      <c r="N205" s="62"/>
      <c r="O205" s="64"/>
      <c r="P205" s="21"/>
    </row>
    <row r="206" spans="1:16" ht="20.100000000000001" customHeight="1" x14ac:dyDescent="0.25">
      <c r="A206" s="1744"/>
      <c r="B206" s="1517" t="s">
        <v>18</v>
      </c>
      <c r="C206" s="587">
        <f>D206+E206+F206+G206</f>
        <v>11506.8</v>
      </c>
      <c r="D206" s="587">
        <v>0</v>
      </c>
      <c r="E206" s="587">
        <f>'Разв.инст.гражд.общ.'!H47</f>
        <v>7191.8</v>
      </c>
      <c r="F206" s="587">
        <f>'Разв.инст.гражд.общ.'!H48</f>
        <v>4315</v>
      </c>
      <c r="G206" s="587">
        <v>0</v>
      </c>
      <c r="H206" s="62"/>
      <c r="I206" s="62"/>
      <c r="J206" s="62"/>
      <c r="K206" s="62"/>
      <c r="L206" s="63"/>
      <c r="M206" s="62"/>
      <c r="N206" s="62"/>
      <c r="O206" s="64"/>
      <c r="P206" s="21"/>
    </row>
    <row r="207" spans="1:16" ht="20.100000000000001" customHeight="1" x14ac:dyDescent="0.25">
      <c r="A207" s="1744"/>
      <c r="B207" s="1517" t="s">
        <v>19</v>
      </c>
      <c r="C207" s="587">
        <f>C206/C205*100</f>
        <v>96.695798319327736</v>
      </c>
      <c r="D207" s="587">
        <v>0</v>
      </c>
      <c r="E207" s="587">
        <f t="shared" ref="E207:F207" si="21">E206/E205*100</f>
        <v>96.6964705882353</v>
      </c>
      <c r="F207" s="587">
        <f t="shared" si="21"/>
        <v>96.694677871148457</v>
      </c>
      <c r="G207" s="587">
        <v>0</v>
      </c>
      <c r="H207" s="62"/>
      <c r="I207" s="62"/>
      <c r="J207" s="62"/>
      <c r="K207" s="62"/>
      <c r="L207" s="63"/>
      <c r="M207" s="62"/>
      <c r="N207" s="62"/>
      <c r="O207" s="64"/>
      <c r="P207" s="21"/>
    </row>
    <row r="208" spans="1:16" ht="20.100000000000001" customHeight="1" x14ac:dyDescent="0.25">
      <c r="A208" s="1744" t="s">
        <v>146</v>
      </c>
      <c r="B208" s="585" t="s">
        <v>147</v>
      </c>
      <c r="C208" s="587">
        <f t="shared" si="17"/>
        <v>77411.900000000009</v>
      </c>
      <c r="D208" s="589">
        <v>0</v>
      </c>
      <c r="E208" s="589">
        <v>0</v>
      </c>
      <c r="F208" s="589">
        <f>'Разв.инст.гражд.общ.'!D71</f>
        <v>77411.900000000009</v>
      </c>
      <c r="G208" s="589">
        <v>0</v>
      </c>
      <c r="H208" s="19"/>
      <c r="I208" s="60"/>
      <c r="J208" s="60"/>
      <c r="K208" s="43"/>
      <c r="L208" s="61"/>
      <c r="M208" s="14"/>
      <c r="N208" s="14"/>
      <c r="P208" s="21"/>
    </row>
    <row r="209" spans="1:16" ht="20.100000000000001" customHeight="1" x14ac:dyDescent="0.25">
      <c r="A209" s="1744"/>
      <c r="B209" s="584" t="s">
        <v>18</v>
      </c>
      <c r="C209" s="587">
        <f t="shared" si="17"/>
        <v>77402.2</v>
      </c>
      <c r="D209" s="589">
        <v>0</v>
      </c>
      <c r="E209" s="589">
        <v>0</v>
      </c>
      <c r="F209" s="589">
        <f>'Разв.инст.гражд.общ.'!H71</f>
        <v>77402.2</v>
      </c>
      <c r="G209" s="589">
        <v>0</v>
      </c>
      <c r="H209" s="19"/>
      <c r="I209" s="60"/>
      <c r="J209" s="60"/>
      <c r="K209" s="43"/>
      <c r="L209" s="61"/>
      <c r="M209" s="14"/>
      <c r="N209" s="14"/>
      <c r="P209" s="21"/>
    </row>
    <row r="210" spans="1:16" ht="20.100000000000001" customHeight="1" x14ac:dyDescent="0.25">
      <c r="A210" s="1744"/>
      <c r="B210" s="584" t="s">
        <v>19</v>
      </c>
      <c r="C210" s="587">
        <f>C209/C208*100</f>
        <v>99.987469626762788</v>
      </c>
      <c r="D210" s="587">
        <v>0</v>
      </c>
      <c r="E210" s="587">
        <v>0</v>
      </c>
      <c r="F210" s="587">
        <f>F209/F208*100</f>
        <v>99.987469626762788</v>
      </c>
      <c r="G210" s="587">
        <v>0</v>
      </c>
      <c r="H210" s="19"/>
      <c r="I210" s="60"/>
      <c r="J210" s="60"/>
      <c r="K210" s="43"/>
      <c r="L210" s="61"/>
      <c r="M210" s="14"/>
      <c r="N210" s="14"/>
      <c r="P210" s="21"/>
    </row>
    <row r="211" spans="1:16" ht="20.100000000000001" customHeight="1" x14ac:dyDescent="0.25">
      <c r="A211" s="1744" t="s">
        <v>148</v>
      </c>
      <c r="B211" s="585" t="s">
        <v>45</v>
      </c>
      <c r="C211" s="587">
        <f t="shared" si="17"/>
        <v>5</v>
      </c>
      <c r="D211" s="589">
        <f>'Разв.инст.гражд.общ.'!D77</f>
        <v>5</v>
      </c>
      <c r="E211" s="589">
        <v>0</v>
      </c>
      <c r="F211" s="589">
        <v>0</v>
      </c>
      <c r="G211" s="589">
        <v>0</v>
      </c>
      <c r="H211" s="19"/>
      <c r="I211" s="60"/>
      <c r="J211" s="60"/>
      <c r="K211" s="43"/>
      <c r="L211" s="61"/>
      <c r="M211" s="14"/>
      <c r="N211" s="14"/>
      <c r="P211" s="21"/>
    </row>
    <row r="212" spans="1:16" ht="20.100000000000001" customHeight="1" x14ac:dyDescent="0.25">
      <c r="A212" s="1744"/>
      <c r="B212" s="584" t="s">
        <v>18</v>
      </c>
      <c r="C212" s="587">
        <f t="shared" si="17"/>
        <v>0</v>
      </c>
      <c r="D212" s="589">
        <f>'Разв.инст.гражд.общ.'!H77</f>
        <v>0</v>
      </c>
      <c r="E212" s="589">
        <v>0</v>
      </c>
      <c r="F212" s="589">
        <v>0</v>
      </c>
      <c r="G212" s="589">
        <v>0</v>
      </c>
      <c r="H212" s="19"/>
      <c r="I212" s="60"/>
      <c r="J212" s="60"/>
      <c r="K212" s="43"/>
      <c r="L212" s="61"/>
      <c r="M212" s="14"/>
      <c r="N212" s="14"/>
      <c r="P212" s="21"/>
    </row>
    <row r="213" spans="1:16" ht="20.100000000000001" customHeight="1" x14ac:dyDescent="0.25">
      <c r="A213" s="1744"/>
      <c r="B213" s="584" t="s">
        <v>19</v>
      </c>
      <c r="C213" s="587">
        <f>C212/C211*100</f>
        <v>0</v>
      </c>
      <c r="D213" s="587">
        <f>D212/D211*100</f>
        <v>0</v>
      </c>
      <c r="E213" s="587">
        <v>0</v>
      </c>
      <c r="F213" s="587">
        <v>0</v>
      </c>
      <c r="G213" s="587">
        <v>0</v>
      </c>
      <c r="H213" s="19"/>
      <c r="I213" s="60"/>
      <c r="J213" s="60"/>
      <c r="K213" s="43"/>
      <c r="L213" s="61"/>
      <c r="M213" s="14"/>
      <c r="N213" s="14"/>
      <c r="P213" s="21"/>
    </row>
    <row r="214" spans="1:16" ht="20.100000000000001" customHeight="1" x14ac:dyDescent="0.25">
      <c r="A214" s="1744" t="s">
        <v>149</v>
      </c>
      <c r="B214" s="585" t="s">
        <v>150</v>
      </c>
      <c r="C214" s="587">
        <f t="shared" si="17"/>
        <v>421.4</v>
      </c>
      <c r="D214" s="589">
        <v>0</v>
      </c>
      <c r="E214" s="589">
        <v>0</v>
      </c>
      <c r="F214" s="589">
        <f>'Разв.инст.гражд.общ.'!D81</f>
        <v>421.4</v>
      </c>
      <c r="G214" s="589">
        <v>0</v>
      </c>
      <c r="H214" s="19"/>
      <c r="I214" s="60"/>
      <c r="J214" s="60"/>
      <c r="K214" s="43"/>
      <c r="L214" s="61"/>
      <c r="M214" s="14"/>
      <c r="N214" s="14"/>
      <c r="P214" s="21"/>
    </row>
    <row r="215" spans="1:16" ht="20.100000000000001" customHeight="1" x14ac:dyDescent="0.25">
      <c r="A215" s="1744"/>
      <c r="B215" s="584" t="s">
        <v>18</v>
      </c>
      <c r="C215" s="587">
        <f t="shared" si="17"/>
        <v>421.4</v>
      </c>
      <c r="D215" s="589">
        <v>0</v>
      </c>
      <c r="E215" s="589">
        <v>0</v>
      </c>
      <c r="F215" s="589">
        <f>'Разв.инст.гражд.общ.'!H81</f>
        <v>421.4</v>
      </c>
      <c r="G215" s="589">
        <v>0</v>
      </c>
      <c r="H215" s="19"/>
      <c r="I215" s="60"/>
      <c r="J215" s="60"/>
      <c r="K215" s="43"/>
      <c r="L215" s="61"/>
      <c r="M215" s="14"/>
      <c r="N215" s="14"/>
      <c r="P215" s="21"/>
    </row>
    <row r="216" spans="1:16" ht="20.100000000000001" customHeight="1" x14ac:dyDescent="0.25">
      <c r="A216" s="1744"/>
      <c r="B216" s="584" t="s">
        <v>19</v>
      </c>
      <c r="C216" s="587">
        <f>C215/C214*100</f>
        <v>100</v>
      </c>
      <c r="D216" s="587">
        <v>0</v>
      </c>
      <c r="E216" s="587">
        <v>0</v>
      </c>
      <c r="F216" s="587">
        <f>F215/F214*100</f>
        <v>100</v>
      </c>
      <c r="G216" s="587">
        <v>0</v>
      </c>
      <c r="H216" s="19"/>
      <c r="I216" s="60"/>
      <c r="J216" s="60"/>
      <c r="K216" s="43"/>
      <c r="L216" s="61"/>
      <c r="M216" s="14"/>
      <c r="N216" s="14"/>
      <c r="P216" s="21"/>
    </row>
    <row r="217" spans="1:16" ht="30" customHeight="1" x14ac:dyDescent="0.25">
      <c r="A217" s="1743" t="s">
        <v>151</v>
      </c>
      <c r="B217" s="582" t="s">
        <v>152</v>
      </c>
      <c r="C217" s="591">
        <f>D217+E217+F217+G217</f>
        <v>889381.8</v>
      </c>
      <c r="D217" s="591">
        <f t="shared" ref="D217:G218" si="22">D220+D223</f>
        <v>0</v>
      </c>
      <c r="E217" s="591">
        <f t="shared" si="22"/>
        <v>101566</v>
      </c>
      <c r="F217" s="591">
        <f t="shared" si="22"/>
        <v>559425.6</v>
      </c>
      <c r="G217" s="591">
        <f t="shared" si="22"/>
        <v>228390.2</v>
      </c>
      <c r="H217" s="58">
        <f>J217+K217</f>
        <v>814454.3</v>
      </c>
      <c r="I217" s="56">
        <v>0</v>
      </c>
      <c r="J217" s="56">
        <v>5622</v>
      </c>
      <c r="K217" s="56">
        <v>808832.3</v>
      </c>
      <c r="L217" s="57">
        <v>0</v>
      </c>
      <c r="M217" s="19">
        <f>C217-H217</f>
        <v>74927.5</v>
      </c>
      <c r="N217" s="27">
        <f>F217-K217</f>
        <v>-249406.70000000007</v>
      </c>
      <c r="P217" s="21"/>
    </row>
    <row r="218" spans="1:16" ht="20.100000000000001" customHeight="1" x14ac:dyDescent="0.25">
      <c r="A218" s="1743"/>
      <c r="B218" s="584" t="s">
        <v>18</v>
      </c>
      <c r="C218" s="591">
        <f>D218+E218+F218+G218</f>
        <v>872428.00000000023</v>
      </c>
      <c r="D218" s="591">
        <f t="shared" si="22"/>
        <v>0</v>
      </c>
      <c r="E218" s="591">
        <f t="shared" si="22"/>
        <v>89652.3</v>
      </c>
      <c r="F218" s="591">
        <f t="shared" si="22"/>
        <v>554385.50000000012</v>
      </c>
      <c r="G218" s="591">
        <f t="shared" si="22"/>
        <v>228390.2</v>
      </c>
      <c r="H218" s="58"/>
      <c r="I218" s="56"/>
      <c r="J218" s="56"/>
      <c r="K218" s="56"/>
      <c r="L218" s="57"/>
      <c r="M218" s="19"/>
      <c r="N218" s="27"/>
      <c r="P218" s="21"/>
    </row>
    <row r="219" spans="1:16" ht="20.100000000000001" customHeight="1" x14ac:dyDescent="0.25">
      <c r="A219" s="1743"/>
      <c r="B219" s="584" t="s">
        <v>19</v>
      </c>
      <c r="C219" s="591">
        <f>C218/C217*100</f>
        <v>98.093754560752217</v>
      </c>
      <c r="D219" s="591">
        <v>0</v>
      </c>
      <c r="E219" s="591">
        <f>E218/E217*100</f>
        <v>88.269991926432084</v>
      </c>
      <c r="F219" s="591">
        <f>F218/F217*100</f>
        <v>99.099058033811843</v>
      </c>
      <c r="G219" s="591">
        <f>G218/G217*100</f>
        <v>100</v>
      </c>
      <c r="H219" s="58"/>
      <c r="I219" s="56"/>
      <c r="J219" s="56"/>
      <c r="K219" s="56"/>
      <c r="L219" s="57"/>
      <c r="M219" s="19"/>
      <c r="N219" s="27"/>
      <c r="P219" s="21"/>
    </row>
    <row r="220" spans="1:16" ht="24.75" customHeight="1" x14ac:dyDescent="0.25">
      <c r="A220" s="1744" t="s">
        <v>153</v>
      </c>
      <c r="B220" s="588" t="s">
        <v>154</v>
      </c>
      <c r="C220" s="589">
        <f>D220+E220+F220+G220</f>
        <v>268196.5</v>
      </c>
      <c r="D220" s="589">
        <f>0</f>
        <v>0</v>
      </c>
      <c r="E220" s="589">
        <f>ДТК!D25</f>
        <v>38629</v>
      </c>
      <c r="F220" s="589">
        <f>ДТК!D26</f>
        <v>5927.2999999999993</v>
      </c>
      <c r="G220" s="589">
        <f>ДТК!D27</f>
        <v>223640.2</v>
      </c>
      <c r="H220" s="58">
        <f>K220+L220</f>
        <v>105218.4</v>
      </c>
      <c r="I220" s="56">
        <v>0</v>
      </c>
      <c r="J220" s="56">
        <v>0</v>
      </c>
      <c r="K220" s="56">
        <v>8705.2000000000007</v>
      </c>
      <c r="L220" s="57">
        <v>96513.2</v>
      </c>
      <c r="M220" s="19">
        <f>C220-H220</f>
        <v>162978.1</v>
      </c>
      <c r="N220" s="27">
        <f>F220-K220</f>
        <v>-2777.9000000000015</v>
      </c>
    </row>
    <row r="221" spans="1:16" ht="20.100000000000001" customHeight="1" x14ac:dyDescent="0.25">
      <c r="A221" s="1744"/>
      <c r="B221" s="584" t="s">
        <v>18</v>
      </c>
      <c r="C221" s="589">
        <f>D221+E221+F221+G221</f>
        <v>256067.1</v>
      </c>
      <c r="D221" s="589">
        <f>0</f>
        <v>0</v>
      </c>
      <c r="E221" s="589">
        <f>ДТК!H25</f>
        <v>27680.5</v>
      </c>
      <c r="F221" s="589">
        <f>ДТК!H26</f>
        <v>4746.3999999999996</v>
      </c>
      <c r="G221" s="589">
        <f>ДТК!H27</f>
        <v>223640.2</v>
      </c>
      <c r="H221" s="58"/>
      <c r="I221" s="56"/>
      <c r="J221" s="56"/>
      <c r="K221" s="56"/>
      <c r="L221" s="57"/>
      <c r="M221" s="19"/>
      <c r="N221" s="27"/>
    </row>
    <row r="222" spans="1:16" ht="20.100000000000001" customHeight="1" x14ac:dyDescent="0.25">
      <c r="A222" s="1744"/>
      <c r="B222" s="584" t="s">
        <v>19</v>
      </c>
      <c r="C222" s="589">
        <f>C221/C220*100</f>
        <v>95.477420473421532</v>
      </c>
      <c r="D222" s="589">
        <f>0</f>
        <v>0</v>
      </c>
      <c r="E222" s="589">
        <f>E221/E220*100</f>
        <v>71.657304097957493</v>
      </c>
      <c r="F222" s="589">
        <f t="shared" ref="F222:O222" si="23">F221/F220*100</f>
        <v>80.076932161355089</v>
      </c>
      <c r="G222" s="589">
        <f t="shared" si="23"/>
        <v>100</v>
      </c>
      <c r="H222" s="69">
        <f t="shared" si="23"/>
        <v>0</v>
      </c>
      <c r="I222" s="69" t="e">
        <f t="shared" si="23"/>
        <v>#DIV/0!</v>
      </c>
      <c r="J222" s="69" t="e">
        <f t="shared" si="23"/>
        <v>#DIV/0!</v>
      </c>
      <c r="K222" s="69">
        <f t="shared" si="23"/>
        <v>0</v>
      </c>
      <c r="L222" s="69">
        <f t="shared" si="23"/>
        <v>0</v>
      </c>
      <c r="M222" s="69">
        <f t="shared" si="23"/>
        <v>0</v>
      </c>
      <c r="N222" s="69">
        <f t="shared" si="23"/>
        <v>0</v>
      </c>
      <c r="O222" s="69" t="e">
        <f t="shared" si="23"/>
        <v>#DIV/0!</v>
      </c>
    </row>
    <row r="223" spans="1:16" ht="26.25" customHeight="1" x14ac:dyDescent="0.25">
      <c r="A223" s="1744" t="s">
        <v>155</v>
      </c>
      <c r="B223" s="588" t="s">
        <v>156</v>
      </c>
      <c r="C223" s="589">
        <f>D223+E223+F223+G223</f>
        <v>621185.29999999993</v>
      </c>
      <c r="D223" s="589">
        <f>0</f>
        <v>0</v>
      </c>
      <c r="E223" s="589">
        <f>ДТК!D70</f>
        <v>62937</v>
      </c>
      <c r="F223" s="589">
        <f>ДТК!D71</f>
        <v>553498.29999999993</v>
      </c>
      <c r="G223" s="589">
        <f>ДТК!D72</f>
        <v>4750</v>
      </c>
      <c r="H223" s="58">
        <f>K223</f>
        <v>26423.13</v>
      </c>
      <c r="I223" s="56">
        <v>0</v>
      </c>
      <c r="J223" s="56">
        <v>0</v>
      </c>
      <c r="K223" s="56">
        <v>26423.13</v>
      </c>
      <c r="L223" s="57">
        <v>0</v>
      </c>
      <c r="M223" s="19">
        <f>C223-H223</f>
        <v>594762.16999999993</v>
      </c>
      <c r="N223" s="27">
        <f>F223-K223</f>
        <v>527075.16999999993</v>
      </c>
    </row>
    <row r="224" spans="1:16" ht="20.100000000000001" customHeight="1" x14ac:dyDescent="0.25">
      <c r="A224" s="1744"/>
      <c r="B224" s="584" t="s">
        <v>18</v>
      </c>
      <c r="C224" s="589">
        <f>D224+E224+F224+G224</f>
        <v>616360.90000000014</v>
      </c>
      <c r="D224" s="589">
        <f>0</f>
        <v>0</v>
      </c>
      <c r="E224" s="589">
        <f>ДТК!H70</f>
        <v>61971.8</v>
      </c>
      <c r="F224" s="589">
        <f>ДТК!H71</f>
        <v>549639.10000000009</v>
      </c>
      <c r="G224" s="589">
        <f>ДТК!H72</f>
        <v>4750</v>
      </c>
      <c r="H224" s="58"/>
      <c r="I224" s="56"/>
      <c r="J224" s="56"/>
      <c r="K224" s="56"/>
      <c r="L224" s="57"/>
      <c r="M224" s="19"/>
      <c r="N224" s="27"/>
    </row>
    <row r="225" spans="1:16" ht="20.100000000000001" customHeight="1" x14ac:dyDescent="0.25">
      <c r="A225" s="1744"/>
      <c r="B225" s="584" t="s">
        <v>19</v>
      </c>
      <c r="C225" s="589">
        <f>C224/C223*100</f>
        <v>99.223355736203061</v>
      </c>
      <c r="D225" s="589">
        <f>0</f>
        <v>0</v>
      </c>
      <c r="E225" s="589">
        <f>E224/E223*100</f>
        <v>98.466402910847364</v>
      </c>
      <c r="F225" s="589">
        <f t="shared" ref="F225:G225" si="24">F224/F223*100</f>
        <v>99.302762086170844</v>
      </c>
      <c r="G225" s="589">
        <f t="shared" si="24"/>
        <v>100</v>
      </c>
      <c r="H225" s="65">
        <f t="shared" ref="H225:O225" si="25">H224/H223*100</f>
        <v>0</v>
      </c>
      <c r="I225" s="65" t="e">
        <f t="shared" si="25"/>
        <v>#DIV/0!</v>
      </c>
      <c r="J225" s="65" t="e">
        <f t="shared" si="25"/>
        <v>#DIV/0!</v>
      </c>
      <c r="K225" s="65">
        <f t="shared" si="25"/>
        <v>0</v>
      </c>
      <c r="L225" s="65" t="e">
        <f t="shared" si="25"/>
        <v>#DIV/0!</v>
      </c>
      <c r="M225" s="65">
        <f t="shared" si="25"/>
        <v>0</v>
      </c>
      <c r="N225" s="65">
        <f t="shared" si="25"/>
        <v>0</v>
      </c>
      <c r="O225" s="65" t="e">
        <f t="shared" si="25"/>
        <v>#DIV/0!</v>
      </c>
    </row>
    <row r="226" spans="1:16" ht="22.5" customHeight="1" x14ac:dyDescent="0.25">
      <c r="A226" s="1747" t="s">
        <v>157</v>
      </c>
      <c r="B226" s="901" t="s">
        <v>158</v>
      </c>
      <c r="C226" s="591">
        <f>D226+E226+F226+G226</f>
        <v>310052.40000000002</v>
      </c>
      <c r="D226" s="591">
        <f t="shared" ref="D226:G227" si="26">D229+D232</f>
        <v>5083.1000000000004</v>
      </c>
      <c r="E226" s="591">
        <f t="shared" si="26"/>
        <v>23546.400000000001</v>
      </c>
      <c r="F226" s="591">
        <f t="shared" si="26"/>
        <v>281422.90000000002</v>
      </c>
      <c r="G226" s="591">
        <f t="shared" si="26"/>
        <v>0</v>
      </c>
      <c r="H226" s="38">
        <f>K226+L226</f>
        <v>253140.4</v>
      </c>
      <c r="I226" s="38">
        <v>0</v>
      </c>
      <c r="J226" s="38">
        <v>0</v>
      </c>
      <c r="K226" s="38">
        <v>122954.4</v>
      </c>
      <c r="L226" s="39">
        <v>130186</v>
      </c>
      <c r="M226" s="14">
        <f>C226-H226</f>
        <v>56912.000000000029</v>
      </c>
      <c r="N226" s="14">
        <f>F226-K226</f>
        <v>158468.50000000003</v>
      </c>
    </row>
    <row r="227" spans="1:16" ht="20.100000000000001" customHeight="1" x14ac:dyDescent="0.25">
      <c r="A227" s="1747"/>
      <c r="B227" s="584" t="s">
        <v>18</v>
      </c>
      <c r="C227" s="591">
        <f t="shared" ref="C227:C233" si="27">D227+E227+F227+G227</f>
        <v>307766.90000000002</v>
      </c>
      <c r="D227" s="591">
        <f>D230+D233</f>
        <v>5032.3</v>
      </c>
      <c r="E227" s="591">
        <f t="shared" si="26"/>
        <v>22293.199999999997</v>
      </c>
      <c r="F227" s="591">
        <f t="shared" si="26"/>
        <v>280441.40000000002</v>
      </c>
      <c r="G227" s="591">
        <f t="shared" si="26"/>
        <v>0</v>
      </c>
      <c r="H227" s="38"/>
      <c r="I227" s="38"/>
      <c r="J227" s="38"/>
      <c r="K227" s="38"/>
      <c r="L227" s="39"/>
      <c r="M227" s="14"/>
      <c r="N227" s="14"/>
    </row>
    <row r="228" spans="1:16" ht="20.100000000000001" customHeight="1" x14ac:dyDescent="0.25">
      <c r="A228" s="1747"/>
      <c r="B228" s="584" t="s">
        <v>19</v>
      </c>
      <c r="C228" s="591">
        <f>C227/C226*100</f>
        <v>99.262866534817988</v>
      </c>
      <c r="D228" s="591">
        <f>D227/D226*100</f>
        <v>99.000609864059328</v>
      </c>
      <c r="E228" s="591">
        <f>E227/E226*100</f>
        <v>94.67774266979238</v>
      </c>
      <c r="F228" s="591">
        <f>F227/F226*100</f>
        <v>99.651236626443691</v>
      </c>
      <c r="G228" s="591">
        <v>0</v>
      </c>
      <c r="H228" s="38"/>
      <c r="I228" s="38"/>
      <c r="J228" s="38"/>
      <c r="K228" s="38"/>
      <c r="L228" s="39"/>
      <c r="M228" s="14"/>
      <c r="N228" s="14"/>
    </row>
    <row r="229" spans="1:16" ht="78.75" customHeight="1" x14ac:dyDescent="0.25">
      <c r="A229" s="1746" t="s">
        <v>159</v>
      </c>
      <c r="B229" s="590" t="s">
        <v>160</v>
      </c>
      <c r="C229" s="589">
        <f t="shared" si="27"/>
        <v>233489.5</v>
      </c>
      <c r="D229" s="589">
        <v>0</v>
      </c>
      <c r="E229" s="589">
        <f>'Цифр.мун.обр.'!D38</f>
        <v>12449</v>
      </c>
      <c r="F229" s="589">
        <f>'Цифр.мун.обр.'!D39</f>
        <v>221040.5</v>
      </c>
      <c r="G229" s="589">
        <v>0</v>
      </c>
      <c r="H229" s="19">
        <f>I229+J229+K229+L229</f>
        <v>11422.730000000001</v>
      </c>
      <c r="I229" s="38">
        <v>0</v>
      </c>
      <c r="J229" s="38">
        <v>0</v>
      </c>
      <c r="K229" s="43">
        <f>'[1]доступная среда  (2)'!$F$103</f>
        <v>11352.730000000001</v>
      </c>
      <c r="L229" s="61">
        <f>'[1]доступная среда  (2)'!$G$103</f>
        <v>70</v>
      </c>
      <c r="M229" s="14">
        <f>C229-H229</f>
        <v>222066.77</v>
      </c>
      <c r="N229" s="14">
        <f>F229-K229</f>
        <v>209687.77</v>
      </c>
      <c r="P229" s="21"/>
    </row>
    <row r="230" spans="1:16" ht="20.100000000000001" customHeight="1" x14ac:dyDescent="0.25">
      <c r="A230" s="1746"/>
      <c r="B230" s="584" t="s">
        <v>18</v>
      </c>
      <c r="C230" s="589">
        <f t="shared" si="27"/>
        <v>233281.4</v>
      </c>
      <c r="D230" s="589">
        <v>0</v>
      </c>
      <c r="E230" s="589">
        <f>'Цифр.мун.обр.'!H38</f>
        <v>12319.9</v>
      </c>
      <c r="F230" s="589">
        <f>'Цифр.мун.обр.'!H39</f>
        <v>220961.5</v>
      </c>
      <c r="G230" s="589">
        <v>0</v>
      </c>
      <c r="H230" s="19"/>
      <c r="I230" s="38"/>
      <c r="J230" s="38"/>
      <c r="K230" s="43"/>
      <c r="L230" s="61"/>
      <c r="M230" s="14"/>
      <c r="N230" s="14"/>
      <c r="P230" s="21"/>
    </row>
    <row r="231" spans="1:16" ht="20.100000000000001" customHeight="1" x14ac:dyDescent="0.25">
      <c r="A231" s="1746"/>
      <c r="B231" s="584" t="s">
        <v>19</v>
      </c>
      <c r="C231" s="589">
        <f>C230/C229*100</f>
        <v>99.910873936515344</v>
      </c>
      <c r="D231" s="589">
        <v>0</v>
      </c>
      <c r="E231" s="589">
        <f>E230/E229*100</f>
        <v>98.96296891316571</v>
      </c>
      <c r="F231" s="589">
        <f>F230/F229*100</f>
        <v>99.964259943313564</v>
      </c>
      <c r="G231" s="589">
        <v>0</v>
      </c>
      <c r="H231" s="19"/>
      <c r="I231" s="38"/>
      <c r="J231" s="38"/>
      <c r="K231" s="43"/>
      <c r="L231" s="61"/>
      <c r="M231" s="14"/>
      <c r="N231" s="14"/>
      <c r="P231" s="21"/>
    </row>
    <row r="232" spans="1:16" ht="58.5" customHeight="1" x14ac:dyDescent="0.25">
      <c r="A232" s="1746" t="s">
        <v>161</v>
      </c>
      <c r="B232" s="585" t="s">
        <v>162</v>
      </c>
      <c r="C232" s="589">
        <f t="shared" si="27"/>
        <v>76562.899999999994</v>
      </c>
      <c r="D232" s="589">
        <f>'Цифр.мун.обр.'!D88</f>
        <v>5083.1000000000004</v>
      </c>
      <c r="E232" s="589">
        <f>'Цифр.мун.обр.'!D89</f>
        <v>11097.4</v>
      </c>
      <c r="F232" s="589">
        <f>'Цифр.мун.обр.'!D90</f>
        <v>60382.400000000001</v>
      </c>
      <c r="G232" s="589">
        <v>0</v>
      </c>
      <c r="H232" s="19"/>
      <c r="I232" s="38"/>
      <c r="J232" s="38"/>
      <c r="K232" s="43"/>
      <c r="L232" s="61"/>
      <c r="M232" s="14"/>
      <c r="N232" s="14"/>
      <c r="P232" s="21"/>
    </row>
    <row r="233" spans="1:16" ht="20.100000000000001" customHeight="1" x14ac:dyDescent="0.25">
      <c r="A233" s="1746"/>
      <c r="B233" s="584" t="s">
        <v>18</v>
      </c>
      <c r="C233" s="589">
        <f t="shared" si="27"/>
        <v>74485.5</v>
      </c>
      <c r="D233" s="589">
        <f>'Цифр.мун.обр.'!H88</f>
        <v>5032.3</v>
      </c>
      <c r="E233" s="589">
        <f>'Цифр.мун.обр.'!H89</f>
        <v>9973.2999999999993</v>
      </c>
      <c r="F233" s="589">
        <f>'Цифр.мун.обр.'!H90</f>
        <v>59479.9</v>
      </c>
      <c r="G233" s="589">
        <v>0</v>
      </c>
      <c r="H233" s="19"/>
      <c r="I233" s="38"/>
      <c r="J233" s="38"/>
      <c r="K233" s="43"/>
      <c r="L233" s="61"/>
      <c r="M233" s="14"/>
      <c r="N233" s="14"/>
      <c r="P233" s="21"/>
    </row>
    <row r="234" spans="1:16" ht="20.100000000000001" customHeight="1" x14ac:dyDescent="0.25">
      <c r="A234" s="1746"/>
      <c r="B234" s="584" t="s">
        <v>19</v>
      </c>
      <c r="C234" s="589">
        <f>C233/C232*100</f>
        <v>97.286675400226486</v>
      </c>
      <c r="D234" s="589">
        <f>D233/D232*100</f>
        <v>99.000609864059328</v>
      </c>
      <c r="E234" s="589">
        <f>E233/E232*100</f>
        <v>89.870600320795859</v>
      </c>
      <c r="F234" s="589">
        <f>F233/F232*100</f>
        <v>98.50535917750868</v>
      </c>
      <c r="G234" s="589">
        <v>0</v>
      </c>
      <c r="H234" s="19"/>
      <c r="I234" s="38"/>
      <c r="J234" s="38"/>
      <c r="K234" s="43"/>
      <c r="L234" s="61"/>
      <c r="M234" s="14"/>
      <c r="N234" s="14"/>
      <c r="P234" s="21"/>
    </row>
    <row r="235" spans="1:16" ht="27" customHeight="1" x14ac:dyDescent="0.25">
      <c r="A235" s="1743" t="s">
        <v>163</v>
      </c>
      <c r="B235" s="582" t="s">
        <v>164</v>
      </c>
      <c r="C235" s="591">
        <f>E235+F235</f>
        <v>4594.8999999999996</v>
      </c>
      <c r="D235" s="591">
        <v>0</v>
      </c>
      <c r="E235" s="591">
        <f>Архитектура!D79</f>
        <v>2845</v>
      </c>
      <c r="F235" s="591">
        <f>Архитектура!D80</f>
        <v>1749.9</v>
      </c>
      <c r="G235" s="591">
        <v>0</v>
      </c>
      <c r="H235" s="58">
        <v>0</v>
      </c>
      <c r="I235" s="56">
        <v>0</v>
      </c>
      <c r="J235" s="56">
        <v>0</v>
      </c>
      <c r="K235" s="56">
        <v>0</v>
      </c>
      <c r="L235" s="57">
        <v>0</v>
      </c>
      <c r="M235" s="19">
        <f>C235-H235</f>
        <v>4594.8999999999996</v>
      </c>
      <c r="N235" s="27">
        <f>F235-K235</f>
        <v>1749.9</v>
      </c>
      <c r="P235" s="21"/>
    </row>
    <row r="236" spans="1:16" ht="20.100000000000001" customHeight="1" x14ac:dyDescent="0.25">
      <c r="A236" s="1743"/>
      <c r="B236" s="584" t="s">
        <v>18</v>
      </c>
      <c r="C236" s="591">
        <f>E236+F236</f>
        <v>4384.7</v>
      </c>
      <c r="D236" s="591">
        <v>0</v>
      </c>
      <c r="E236" s="591">
        <f>Архитектура!H79</f>
        <v>2636.7</v>
      </c>
      <c r="F236" s="591">
        <f>Архитектура!H80</f>
        <v>1748</v>
      </c>
      <c r="G236" s="591">
        <v>0</v>
      </c>
      <c r="H236" s="58"/>
      <c r="I236" s="56"/>
      <c r="J236" s="56"/>
      <c r="K236" s="56"/>
      <c r="L236" s="57"/>
      <c r="M236" s="19"/>
      <c r="N236" s="27"/>
      <c r="P236" s="21"/>
    </row>
    <row r="237" spans="1:16" ht="20.100000000000001" customHeight="1" x14ac:dyDescent="0.25">
      <c r="A237" s="1743"/>
      <c r="B237" s="584" t="s">
        <v>19</v>
      </c>
      <c r="C237" s="591">
        <f>C236/C235*100</f>
        <v>95.425362902348255</v>
      </c>
      <c r="D237" s="591">
        <v>0</v>
      </c>
      <c r="E237" s="591">
        <f>E236/E235*100</f>
        <v>92.678383128295252</v>
      </c>
      <c r="F237" s="591">
        <f>F236/F235*100</f>
        <v>99.891422366992401</v>
      </c>
      <c r="G237" s="591">
        <v>0</v>
      </c>
      <c r="H237" s="58"/>
      <c r="I237" s="56"/>
      <c r="J237" s="56"/>
      <c r="K237" s="56"/>
      <c r="L237" s="57"/>
      <c r="M237" s="19"/>
      <c r="N237" s="27"/>
      <c r="P237" s="21"/>
    </row>
    <row r="238" spans="1:16" ht="42.75" customHeight="1" x14ac:dyDescent="0.25">
      <c r="A238" s="1744" t="s">
        <v>165</v>
      </c>
      <c r="B238" s="585" t="s">
        <v>166</v>
      </c>
      <c r="C238" s="589">
        <v>0</v>
      </c>
      <c r="D238" s="589">
        <v>0</v>
      </c>
      <c r="E238" s="589">
        <v>0</v>
      </c>
      <c r="F238" s="589">
        <v>0</v>
      </c>
      <c r="G238" s="589">
        <v>0</v>
      </c>
      <c r="H238" s="58"/>
      <c r="I238" s="56"/>
      <c r="J238" s="56"/>
      <c r="K238" s="56"/>
      <c r="L238" s="57"/>
      <c r="M238" s="19"/>
      <c r="N238" s="27"/>
      <c r="P238" s="21"/>
    </row>
    <row r="239" spans="1:16" ht="20.100000000000001" customHeight="1" x14ac:dyDescent="0.25">
      <c r="A239" s="1744"/>
      <c r="B239" s="584" t="s">
        <v>18</v>
      </c>
      <c r="C239" s="589">
        <v>0</v>
      </c>
      <c r="D239" s="589">
        <v>0</v>
      </c>
      <c r="E239" s="589">
        <v>0</v>
      </c>
      <c r="F239" s="589">
        <v>0</v>
      </c>
      <c r="G239" s="589">
        <v>0</v>
      </c>
      <c r="H239" s="58"/>
      <c r="I239" s="56"/>
      <c r="J239" s="56"/>
      <c r="K239" s="56"/>
      <c r="L239" s="57"/>
      <c r="M239" s="19"/>
      <c r="N239" s="27"/>
      <c r="P239" s="21"/>
    </row>
    <row r="240" spans="1:16" ht="20.100000000000001" customHeight="1" x14ac:dyDescent="0.25">
      <c r="A240" s="1744"/>
      <c r="B240" s="584" t="s">
        <v>19</v>
      </c>
      <c r="C240" s="589">
        <v>0</v>
      </c>
      <c r="D240" s="589">
        <v>0</v>
      </c>
      <c r="E240" s="589">
        <v>0</v>
      </c>
      <c r="F240" s="589">
        <v>0</v>
      </c>
      <c r="G240" s="589">
        <v>0</v>
      </c>
      <c r="H240" s="58"/>
      <c r="I240" s="56"/>
      <c r="J240" s="56"/>
      <c r="K240" s="56"/>
      <c r="L240" s="57"/>
      <c r="M240" s="19"/>
      <c r="N240" s="27"/>
      <c r="P240" s="21"/>
    </row>
    <row r="241" spans="1:16" ht="45" customHeight="1" x14ac:dyDescent="0.25">
      <c r="A241" s="1744" t="s">
        <v>167</v>
      </c>
      <c r="B241" s="585" t="s">
        <v>168</v>
      </c>
      <c r="C241" s="589">
        <f>Архитектура!D68</f>
        <v>3145</v>
      </c>
      <c r="D241" s="589">
        <v>0</v>
      </c>
      <c r="E241" s="589">
        <f>Архитектура!D69</f>
        <v>2845</v>
      </c>
      <c r="F241" s="589">
        <f>Архитектура!D70</f>
        <v>300</v>
      </c>
      <c r="G241" s="589">
        <v>0</v>
      </c>
      <c r="H241" s="58"/>
      <c r="I241" s="56"/>
      <c r="J241" s="56"/>
      <c r="K241" s="56"/>
      <c r="L241" s="57"/>
      <c r="M241" s="19"/>
      <c r="N241" s="27"/>
      <c r="P241" s="21"/>
    </row>
    <row r="242" spans="1:16" ht="20.100000000000001" customHeight="1" x14ac:dyDescent="0.25">
      <c r="A242" s="1744"/>
      <c r="B242" s="584" t="s">
        <v>18</v>
      </c>
      <c r="C242" s="589">
        <f>Архитектура!H68</f>
        <v>2934.7999999999997</v>
      </c>
      <c r="D242" s="589">
        <v>0</v>
      </c>
      <c r="E242" s="589">
        <f>Архитектура!H69</f>
        <v>2636.7</v>
      </c>
      <c r="F242" s="589">
        <f>Архитектура!H70</f>
        <v>298.10000000000002</v>
      </c>
      <c r="G242" s="589">
        <v>0</v>
      </c>
      <c r="H242" s="58"/>
      <c r="I242" s="56"/>
      <c r="J242" s="56"/>
      <c r="K242" s="56"/>
      <c r="L242" s="57"/>
      <c r="M242" s="19"/>
      <c r="N242" s="27"/>
      <c r="P242" s="21"/>
    </row>
    <row r="243" spans="1:16" ht="20.100000000000001" customHeight="1" x14ac:dyDescent="0.25">
      <c r="A243" s="1744"/>
      <c r="B243" s="584" t="s">
        <v>19</v>
      </c>
      <c r="C243" s="589">
        <f>C242/C241*100</f>
        <v>93.316375198728124</v>
      </c>
      <c r="D243" s="589">
        <v>0</v>
      </c>
      <c r="E243" s="589">
        <f>E242/E241*100</f>
        <v>92.678383128295252</v>
      </c>
      <c r="F243" s="589">
        <f>F242/F241*100</f>
        <v>99.366666666666674</v>
      </c>
      <c r="G243" s="589">
        <v>0</v>
      </c>
      <c r="H243" s="58"/>
      <c r="I243" s="56"/>
      <c r="J243" s="56"/>
      <c r="K243" s="56"/>
      <c r="L243" s="57"/>
      <c r="M243" s="19"/>
      <c r="N243" s="27"/>
      <c r="P243" s="21"/>
    </row>
    <row r="244" spans="1:16" ht="20.100000000000001" customHeight="1" x14ac:dyDescent="0.25">
      <c r="A244" s="1744" t="s">
        <v>169</v>
      </c>
      <c r="B244" s="585" t="s">
        <v>170</v>
      </c>
      <c r="C244" s="589">
        <f>F244</f>
        <v>1449.9</v>
      </c>
      <c r="D244" s="589">
        <v>0</v>
      </c>
      <c r="E244" s="589">
        <v>0</v>
      </c>
      <c r="F244" s="589">
        <f>Архитектура!D77</f>
        <v>1449.9</v>
      </c>
      <c r="G244" s="589">
        <v>0</v>
      </c>
      <c r="H244" s="58"/>
      <c r="I244" s="56"/>
      <c r="J244" s="56"/>
      <c r="K244" s="56"/>
      <c r="L244" s="57"/>
      <c r="M244" s="19"/>
      <c r="N244" s="27"/>
      <c r="P244" s="21"/>
    </row>
    <row r="245" spans="1:16" ht="20.100000000000001" customHeight="1" x14ac:dyDescent="0.25">
      <c r="A245" s="1744"/>
      <c r="B245" s="584" t="s">
        <v>18</v>
      </c>
      <c r="C245" s="589">
        <f>F245</f>
        <v>1449.9</v>
      </c>
      <c r="D245" s="589">
        <v>0</v>
      </c>
      <c r="E245" s="589">
        <v>0</v>
      </c>
      <c r="F245" s="589">
        <f>Архитектура!H77</f>
        <v>1449.9</v>
      </c>
      <c r="G245" s="589">
        <v>0</v>
      </c>
      <c r="H245" s="58"/>
      <c r="I245" s="56"/>
      <c r="J245" s="56"/>
      <c r="K245" s="56"/>
      <c r="L245" s="57"/>
      <c r="M245" s="19"/>
      <c r="N245" s="27"/>
      <c r="P245" s="21"/>
    </row>
    <row r="246" spans="1:16" ht="20.100000000000001" customHeight="1" x14ac:dyDescent="0.25">
      <c r="A246" s="1744"/>
      <c r="B246" s="584" t="s">
        <v>19</v>
      </c>
      <c r="C246" s="589">
        <f>C245/C244*100</f>
        <v>100</v>
      </c>
      <c r="D246" s="589">
        <v>0</v>
      </c>
      <c r="E246" s="589">
        <v>0</v>
      </c>
      <c r="F246" s="589">
        <f>F245/F244*100</f>
        <v>100</v>
      </c>
      <c r="G246" s="589">
        <v>0</v>
      </c>
      <c r="H246" s="58"/>
      <c r="I246" s="56"/>
      <c r="J246" s="56"/>
      <c r="K246" s="56"/>
      <c r="L246" s="57"/>
      <c r="M246" s="19"/>
      <c r="N246" s="27"/>
      <c r="P246" s="21"/>
    </row>
    <row r="247" spans="1:16" ht="37.5" customHeight="1" x14ac:dyDescent="0.25">
      <c r="A247" s="1743" t="s">
        <v>171</v>
      </c>
      <c r="B247" s="582" t="s">
        <v>172</v>
      </c>
      <c r="C247" s="591">
        <f>D247+E247+F247+G247</f>
        <v>824453.73999999987</v>
      </c>
      <c r="D247" s="591">
        <f t="shared" ref="D247:G248" si="28">D250+D253+D256</f>
        <v>0</v>
      </c>
      <c r="E247" s="591">
        <f t="shared" si="28"/>
        <v>15654.130000000001</v>
      </c>
      <c r="F247" s="591">
        <f t="shared" si="28"/>
        <v>808799.60999999987</v>
      </c>
      <c r="G247" s="591">
        <f t="shared" si="28"/>
        <v>0</v>
      </c>
      <c r="H247" s="38">
        <f>I247+J247+K247+L247</f>
        <v>739013.2</v>
      </c>
      <c r="I247" s="38">
        <v>0</v>
      </c>
      <c r="J247" s="38">
        <v>14200</v>
      </c>
      <c r="K247" s="38">
        <v>724813.2</v>
      </c>
      <c r="L247" s="39">
        <v>0</v>
      </c>
      <c r="M247" s="14">
        <f>C247-H247</f>
        <v>85440.539999999921</v>
      </c>
      <c r="N247" s="14">
        <f>F247-K247</f>
        <v>83986.409999999916</v>
      </c>
      <c r="P247" s="21"/>
    </row>
    <row r="248" spans="1:16" ht="20.100000000000001" customHeight="1" x14ac:dyDescent="0.25">
      <c r="A248" s="1743"/>
      <c r="B248" s="584" t="s">
        <v>18</v>
      </c>
      <c r="C248" s="591">
        <f>D248+E248+F248+G248</f>
        <v>813163.77</v>
      </c>
      <c r="D248" s="591">
        <f>D251+D254+D257</f>
        <v>0</v>
      </c>
      <c r="E248" s="591">
        <f t="shared" si="28"/>
        <v>15654.12</v>
      </c>
      <c r="F248" s="591">
        <f t="shared" si="28"/>
        <v>797509.65</v>
      </c>
      <c r="G248" s="591">
        <f t="shared" si="28"/>
        <v>0</v>
      </c>
      <c r="H248" s="38"/>
      <c r="I248" s="38"/>
      <c r="J248" s="38"/>
      <c r="K248" s="38"/>
      <c r="L248" s="39"/>
      <c r="M248" s="14"/>
      <c r="N248" s="14"/>
      <c r="P248" s="21"/>
    </row>
    <row r="249" spans="1:16" ht="20.100000000000001" customHeight="1" x14ac:dyDescent="0.25">
      <c r="A249" s="1743"/>
      <c r="B249" s="584" t="s">
        <v>19</v>
      </c>
      <c r="C249" s="591">
        <f>C248/C247*100</f>
        <v>98.630612070484418</v>
      </c>
      <c r="D249" s="591">
        <v>0</v>
      </c>
      <c r="E249" s="591">
        <f>E248/E247*100</f>
        <v>99.999936119094443</v>
      </c>
      <c r="F249" s="591">
        <f>F248/F247*100</f>
        <v>98.604109119192103</v>
      </c>
      <c r="G249" s="591">
        <v>0</v>
      </c>
      <c r="H249" s="38"/>
      <c r="I249" s="38"/>
      <c r="J249" s="38"/>
      <c r="K249" s="38"/>
      <c r="L249" s="39"/>
      <c r="M249" s="14"/>
      <c r="N249" s="14"/>
      <c r="P249" s="21"/>
    </row>
    <row r="250" spans="1:16" ht="28.5" customHeight="1" x14ac:dyDescent="0.25">
      <c r="A250" s="1744" t="s">
        <v>173</v>
      </c>
      <c r="B250" s="590" t="s">
        <v>174</v>
      </c>
      <c r="C250" s="589">
        <f>D250+E250+F250+G250</f>
        <v>128039.60999999999</v>
      </c>
      <c r="D250" s="589">
        <f>0</f>
        <v>0</v>
      </c>
      <c r="E250" s="589">
        <f>ФСКГС!D32</f>
        <v>14592.01</v>
      </c>
      <c r="F250" s="589">
        <f>ФСКГС!D33</f>
        <v>113447.59999999999</v>
      </c>
      <c r="G250" s="589">
        <f>0</f>
        <v>0</v>
      </c>
      <c r="H250" s="58">
        <v>0</v>
      </c>
      <c r="I250" s="56">
        <v>0</v>
      </c>
      <c r="J250" s="56">
        <v>0</v>
      </c>
      <c r="K250" s="56">
        <v>0</v>
      </c>
      <c r="L250" s="57">
        <v>0</v>
      </c>
      <c r="M250" s="19">
        <f>C250-H250</f>
        <v>128039.60999999999</v>
      </c>
      <c r="N250" s="27">
        <f>F250-K250</f>
        <v>113447.59999999999</v>
      </c>
    </row>
    <row r="251" spans="1:16" ht="20.100000000000001" customHeight="1" x14ac:dyDescent="0.25">
      <c r="A251" s="1744"/>
      <c r="B251" s="584" t="s">
        <v>18</v>
      </c>
      <c r="C251" s="589">
        <f>D251+E251+F251+G251</f>
        <v>123176.79999999999</v>
      </c>
      <c r="D251" s="589">
        <f>0</f>
        <v>0</v>
      </c>
      <c r="E251" s="589">
        <f>ФСКГС!H32</f>
        <v>14592.01</v>
      </c>
      <c r="F251" s="589">
        <f>ФСКГС!H33</f>
        <v>108584.79</v>
      </c>
      <c r="G251" s="589">
        <f>0</f>
        <v>0</v>
      </c>
      <c r="H251" s="58"/>
      <c r="I251" s="56"/>
      <c r="J251" s="56"/>
      <c r="K251" s="56"/>
      <c r="L251" s="57"/>
      <c r="M251" s="19"/>
      <c r="N251" s="27"/>
    </row>
    <row r="252" spans="1:16" ht="20.100000000000001" customHeight="1" x14ac:dyDescent="0.25">
      <c r="A252" s="1744"/>
      <c r="B252" s="584" t="s">
        <v>19</v>
      </c>
      <c r="C252" s="589">
        <f>C251/C250*100</f>
        <v>96.202104957989178</v>
      </c>
      <c r="D252" s="589">
        <f>0</f>
        <v>0</v>
      </c>
      <c r="E252" s="589">
        <f>E251/E250*100</f>
        <v>100</v>
      </c>
      <c r="F252" s="589">
        <f>F251/F250*100</f>
        <v>95.713606986837974</v>
      </c>
      <c r="G252" s="589">
        <f>0</f>
        <v>0</v>
      </c>
      <c r="H252" s="58"/>
      <c r="I252" s="56"/>
      <c r="J252" s="56"/>
      <c r="K252" s="56"/>
      <c r="L252" s="57"/>
      <c r="M252" s="19"/>
      <c r="N252" s="27"/>
    </row>
    <row r="253" spans="1:16" ht="26.25" customHeight="1" x14ac:dyDescent="0.25">
      <c r="A253" s="1744" t="s">
        <v>175</v>
      </c>
      <c r="B253" s="590" t="s">
        <v>176</v>
      </c>
      <c r="C253" s="589">
        <f>D253+E253+F253+G253</f>
        <v>682609.89999999991</v>
      </c>
      <c r="D253" s="589">
        <f>0</f>
        <v>0</v>
      </c>
      <c r="E253" s="589">
        <f>0</f>
        <v>0</v>
      </c>
      <c r="F253" s="589">
        <f>ФСКГС!D58</f>
        <v>682609.89999999991</v>
      </c>
      <c r="G253" s="589">
        <f>0</f>
        <v>0</v>
      </c>
      <c r="H253" s="58">
        <v>0</v>
      </c>
      <c r="I253" s="56">
        <v>0</v>
      </c>
      <c r="J253" s="56">
        <v>0</v>
      </c>
      <c r="K253" s="56">
        <v>0</v>
      </c>
      <c r="L253" s="57">
        <v>0</v>
      </c>
      <c r="M253" s="19">
        <f>C253-H253</f>
        <v>682609.89999999991</v>
      </c>
      <c r="N253" s="27">
        <f>F253-K253</f>
        <v>682609.89999999991</v>
      </c>
    </row>
    <row r="254" spans="1:16" ht="20.100000000000001" customHeight="1" x14ac:dyDescent="0.25">
      <c r="A254" s="1744"/>
      <c r="B254" s="584" t="s">
        <v>18</v>
      </c>
      <c r="C254" s="589">
        <f>D254+E254+F254+G254</f>
        <v>676821.01</v>
      </c>
      <c r="D254" s="589">
        <f>0</f>
        <v>0</v>
      </c>
      <c r="E254" s="589">
        <f>0</f>
        <v>0</v>
      </c>
      <c r="F254" s="589">
        <f>ФСКГС!H58</f>
        <v>676821.01</v>
      </c>
      <c r="G254" s="589">
        <f>0</f>
        <v>0</v>
      </c>
      <c r="H254" s="58"/>
      <c r="I254" s="56"/>
      <c r="J254" s="56"/>
      <c r="K254" s="56"/>
      <c r="L254" s="57"/>
      <c r="M254" s="19"/>
      <c r="N254" s="27"/>
    </row>
    <row r="255" spans="1:16" ht="20.100000000000001" customHeight="1" x14ac:dyDescent="0.25">
      <c r="A255" s="1744"/>
      <c r="B255" s="584" t="s">
        <v>19</v>
      </c>
      <c r="C255" s="589">
        <f>C254/C253*100</f>
        <v>99.151947547200834</v>
      </c>
      <c r="D255" s="589">
        <f>0</f>
        <v>0</v>
      </c>
      <c r="E255" s="589">
        <f>0</f>
        <v>0</v>
      </c>
      <c r="F255" s="589">
        <f>F254/F253*100</f>
        <v>99.151947547200834</v>
      </c>
      <c r="G255" s="589">
        <f>0</f>
        <v>0</v>
      </c>
      <c r="H255" s="58"/>
      <c r="I255" s="56"/>
      <c r="J255" s="56"/>
      <c r="K255" s="56"/>
      <c r="L255" s="57"/>
      <c r="M255" s="19"/>
      <c r="N255" s="27"/>
    </row>
    <row r="256" spans="1:16" ht="41.25" customHeight="1" x14ac:dyDescent="0.25">
      <c r="A256" s="1744" t="s">
        <v>177</v>
      </c>
      <c r="B256" s="590" t="s">
        <v>178</v>
      </c>
      <c r="C256" s="589">
        <f>D256+E256+F256+G256</f>
        <v>13804.23</v>
      </c>
      <c r="D256" s="589">
        <f>0</f>
        <v>0</v>
      </c>
      <c r="E256" s="589">
        <f>ФСКГС!D94</f>
        <v>1062.1199999999999</v>
      </c>
      <c r="F256" s="589">
        <f>ФСКГС!D95</f>
        <v>12742.109999999999</v>
      </c>
      <c r="G256" s="589">
        <f>0</f>
        <v>0</v>
      </c>
      <c r="H256" s="38">
        <f>J256+K256+L256</f>
        <v>946095.83</v>
      </c>
      <c r="I256" s="38">
        <v>0</v>
      </c>
      <c r="J256" s="38">
        <f>J217</f>
        <v>5622</v>
      </c>
      <c r="K256" s="38">
        <f>K217+K220+K223</f>
        <v>843960.63</v>
      </c>
      <c r="L256" s="39">
        <f>L220</f>
        <v>96513.2</v>
      </c>
      <c r="M256" s="14">
        <f>C256-H256</f>
        <v>-932291.6</v>
      </c>
      <c r="N256" s="14">
        <f>F256-K256</f>
        <v>-831218.52</v>
      </c>
    </row>
    <row r="257" spans="1:16" ht="20.100000000000001" customHeight="1" x14ac:dyDescent="0.25">
      <c r="A257" s="1744"/>
      <c r="B257" s="584" t="s">
        <v>18</v>
      </c>
      <c r="C257" s="589">
        <f>D257+E257+F257+G257</f>
        <v>13165.960000000001</v>
      </c>
      <c r="D257" s="589">
        <f>0</f>
        <v>0</v>
      </c>
      <c r="E257" s="589">
        <f>ФСКГС!H94</f>
        <v>1062.1099999999999</v>
      </c>
      <c r="F257" s="589">
        <f>ФСКГС!H95</f>
        <v>12103.85</v>
      </c>
      <c r="G257" s="589">
        <f>0</f>
        <v>0</v>
      </c>
      <c r="H257" s="38"/>
      <c r="I257" s="38"/>
      <c r="J257" s="38"/>
      <c r="K257" s="38"/>
      <c r="L257" s="39"/>
      <c r="M257" s="14"/>
      <c r="N257" s="14"/>
    </row>
    <row r="258" spans="1:16" ht="20.100000000000001" customHeight="1" x14ac:dyDescent="0.25">
      <c r="A258" s="1744"/>
      <c r="B258" s="584" t="s">
        <v>19</v>
      </c>
      <c r="C258" s="589">
        <f>C257/C256*100</f>
        <v>95.376272345505697</v>
      </c>
      <c r="D258" s="589">
        <f>0</f>
        <v>0</v>
      </c>
      <c r="E258" s="589">
        <f>E257/E256*100</f>
        <v>99.999058486799981</v>
      </c>
      <c r="F258" s="589">
        <f>F257/F256*100</f>
        <v>94.990939491183184</v>
      </c>
      <c r="G258" s="589">
        <f>0</f>
        <v>0</v>
      </c>
      <c r="H258" s="65">
        <f t="shared" ref="H258:O258" si="29">H257/H256*100</f>
        <v>0</v>
      </c>
      <c r="I258" s="65" t="e">
        <f t="shared" si="29"/>
        <v>#DIV/0!</v>
      </c>
      <c r="J258" s="65">
        <f t="shared" si="29"/>
        <v>0</v>
      </c>
      <c r="K258" s="65">
        <f t="shared" si="29"/>
        <v>0</v>
      </c>
      <c r="L258" s="65">
        <f t="shared" si="29"/>
        <v>0</v>
      </c>
      <c r="M258" s="65">
        <f t="shared" si="29"/>
        <v>0</v>
      </c>
      <c r="N258" s="65">
        <f t="shared" si="29"/>
        <v>0</v>
      </c>
      <c r="O258" s="65" t="e">
        <f t="shared" si="29"/>
        <v>#DIV/0!</v>
      </c>
    </row>
    <row r="259" spans="1:16" ht="27.75" customHeight="1" x14ac:dyDescent="0.25">
      <c r="A259" s="1743" t="s">
        <v>179</v>
      </c>
      <c r="B259" s="593" t="s">
        <v>180</v>
      </c>
      <c r="C259" s="591">
        <f>G259+F259+E259</f>
        <v>1492685.5599999998</v>
      </c>
      <c r="D259" s="591">
        <v>0</v>
      </c>
      <c r="E259" s="591">
        <f>E262</f>
        <v>396794.22</v>
      </c>
      <c r="F259" s="591">
        <f>F262+20548.6</f>
        <v>477891.33999999997</v>
      </c>
      <c r="G259" s="591">
        <f t="shared" ref="G259:G260" si="30">G262</f>
        <v>618000</v>
      </c>
      <c r="H259" s="58"/>
      <c r="I259" s="56"/>
      <c r="J259" s="56"/>
      <c r="K259" s="56"/>
      <c r="L259" s="57"/>
      <c r="M259" s="19"/>
      <c r="N259" s="27"/>
      <c r="P259" s="21"/>
    </row>
    <row r="260" spans="1:16" ht="20.100000000000001" customHeight="1" x14ac:dyDescent="0.25">
      <c r="A260" s="1743"/>
      <c r="B260" s="584" t="s">
        <v>18</v>
      </c>
      <c r="C260" s="591">
        <f>E260+F260+G260</f>
        <v>1146981.69</v>
      </c>
      <c r="D260" s="591">
        <v>0</v>
      </c>
      <c r="E260" s="591">
        <f>E263</f>
        <v>395620.62</v>
      </c>
      <c r="F260" s="591">
        <f>F263+F266</f>
        <v>474361.06999999995</v>
      </c>
      <c r="G260" s="591">
        <f t="shared" si="30"/>
        <v>277000</v>
      </c>
      <c r="H260" s="58"/>
      <c r="I260" s="56"/>
      <c r="J260" s="56"/>
      <c r="K260" s="56"/>
      <c r="L260" s="57"/>
      <c r="M260" s="19"/>
      <c r="N260" s="27"/>
      <c r="P260" s="21"/>
    </row>
    <row r="261" spans="1:16" ht="20.100000000000001" customHeight="1" x14ac:dyDescent="0.25">
      <c r="A261" s="1743"/>
      <c r="B261" s="584" t="s">
        <v>19</v>
      </c>
      <c r="C261" s="591">
        <f>C260/C259*100</f>
        <v>76.840141067620436</v>
      </c>
      <c r="D261" s="591">
        <v>0</v>
      </c>
      <c r="E261" s="591">
        <f>E260/E259*100</f>
        <v>99.704229562618124</v>
      </c>
      <c r="F261" s="591">
        <f>F260/F259*100</f>
        <v>99.261281863780994</v>
      </c>
      <c r="G261" s="591">
        <f>G260/G259*100</f>
        <v>44.822006472491907</v>
      </c>
      <c r="H261" s="58"/>
      <c r="I261" s="56"/>
      <c r="J261" s="56"/>
      <c r="K261" s="56"/>
      <c r="L261" s="57"/>
      <c r="M261" s="19"/>
      <c r="N261" s="27"/>
      <c r="P261" s="21"/>
    </row>
    <row r="262" spans="1:16" ht="37.5" x14ac:dyDescent="0.25">
      <c r="A262" s="1744" t="s">
        <v>181</v>
      </c>
      <c r="B262" s="585" t="s">
        <v>182</v>
      </c>
      <c r="C262" s="589">
        <f>'строительство '!D28</f>
        <v>1472136.96</v>
      </c>
      <c r="D262" s="589">
        <v>0</v>
      </c>
      <c r="E262" s="589">
        <f>'строительство '!D29</f>
        <v>396794.22</v>
      </c>
      <c r="F262" s="589">
        <f>'строительство '!D30</f>
        <v>457342.74</v>
      </c>
      <c r="G262" s="589">
        <f>'строительство '!D31</f>
        <v>618000</v>
      </c>
      <c r="H262" s="58"/>
      <c r="I262" s="56"/>
      <c r="J262" s="56"/>
      <c r="K262" s="56"/>
      <c r="L262" s="57"/>
      <c r="M262" s="19"/>
      <c r="N262" s="27"/>
      <c r="P262" s="21"/>
    </row>
    <row r="263" spans="1:16" ht="20.100000000000001" customHeight="1" x14ac:dyDescent="0.25">
      <c r="A263" s="1744"/>
      <c r="B263" s="584" t="s">
        <v>18</v>
      </c>
      <c r="C263" s="589">
        <f>'строительство '!H28</f>
        <v>1128356.08</v>
      </c>
      <c r="D263" s="589">
        <v>0</v>
      </c>
      <c r="E263" s="589">
        <f>'строительство '!H29</f>
        <v>395620.62</v>
      </c>
      <c r="F263" s="589">
        <f>'строительство '!H30</f>
        <v>455735.45999999996</v>
      </c>
      <c r="G263" s="589">
        <f>'строительство '!H31</f>
        <v>277000</v>
      </c>
      <c r="H263" s="58"/>
      <c r="I263" s="56"/>
      <c r="J263" s="56"/>
      <c r="K263" s="56"/>
      <c r="L263" s="57"/>
      <c r="M263" s="19"/>
      <c r="N263" s="27"/>
      <c r="P263" s="21"/>
    </row>
    <row r="264" spans="1:16" ht="20.100000000000001" customHeight="1" x14ac:dyDescent="0.25">
      <c r="A264" s="1744"/>
      <c r="B264" s="584" t="s">
        <v>19</v>
      </c>
      <c r="C264" s="589">
        <f>C263/C262*100</f>
        <v>76.647493450609389</v>
      </c>
      <c r="D264" s="589">
        <v>0</v>
      </c>
      <c r="E264" s="589">
        <f>E263/E262*100</f>
        <v>99.704229562618124</v>
      </c>
      <c r="F264" s="589">
        <f>F263/F262*100</f>
        <v>99.648561164434355</v>
      </c>
      <c r="G264" s="589">
        <f>G263/G262*100</f>
        <v>44.822006472491907</v>
      </c>
      <c r="H264" s="58"/>
      <c r="I264" s="56"/>
      <c r="J264" s="56"/>
      <c r="K264" s="56"/>
      <c r="L264" s="57"/>
      <c r="M264" s="19"/>
      <c r="N264" s="27"/>
      <c r="P264" s="21"/>
    </row>
    <row r="265" spans="1:16" ht="42" customHeight="1" x14ac:dyDescent="0.25">
      <c r="A265" s="1744" t="s">
        <v>183</v>
      </c>
      <c r="B265" s="585" t="s">
        <v>184</v>
      </c>
      <c r="C265" s="589">
        <f>F265</f>
        <v>20548.580000000002</v>
      </c>
      <c r="D265" s="589">
        <v>0</v>
      </c>
      <c r="E265" s="589">
        <v>0</v>
      </c>
      <c r="F265" s="589">
        <f>'строительство '!D35</f>
        <v>20548.580000000002</v>
      </c>
      <c r="G265" s="589">
        <v>0</v>
      </c>
      <c r="H265" s="58"/>
      <c r="I265" s="56"/>
      <c r="J265" s="56"/>
      <c r="K265" s="56"/>
      <c r="L265" s="57"/>
      <c r="M265" s="19"/>
      <c r="N265" s="27"/>
      <c r="P265" s="21"/>
    </row>
    <row r="266" spans="1:16" ht="20.100000000000001" customHeight="1" x14ac:dyDescent="0.25">
      <c r="A266" s="1744"/>
      <c r="B266" s="584" t="s">
        <v>18</v>
      </c>
      <c r="C266" s="589">
        <f>F266</f>
        <v>18625.61</v>
      </c>
      <c r="D266" s="589">
        <v>0</v>
      </c>
      <c r="E266" s="589">
        <v>0</v>
      </c>
      <c r="F266" s="589">
        <f>'строительство '!H35</f>
        <v>18625.61</v>
      </c>
      <c r="G266" s="589">
        <v>0</v>
      </c>
      <c r="H266" s="58"/>
      <c r="I266" s="56"/>
      <c r="J266" s="56"/>
      <c r="K266" s="56"/>
      <c r="L266" s="57"/>
      <c r="M266" s="19"/>
      <c r="N266" s="27"/>
      <c r="P266" s="21"/>
    </row>
    <row r="267" spans="1:16" ht="20.100000000000001" customHeight="1" x14ac:dyDescent="0.25">
      <c r="A267" s="1744"/>
      <c r="B267" s="584" t="s">
        <v>19</v>
      </c>
      <c r="C267" s="589">
        <f t="shared" ref="C267" si="31">C266/C265*100</f>
        <v>90.641835104907486</v>
      </c>
      <c r="D267" s="589">
        <v>0</v>
      </c>
      <c r="E267" s="589">
        <v>0</v>
      </c>
      <c r="F267" s="589">
        <f>F266/F265*100</f>
        <v>90.641835104907486</v>
      </c>
      <c r="G267" s="589">
        <v>0</v>
      </c>
      <c r="H267" s="58"/>
      <c r="I267" s="56"/>
      <c r="J267" s="56"/>
      <c r="K267" s="56"/>
      <c r="L267" s="57"/>
      <c r="M267" s="19"/>
      <c r="N267" s="27"/>
      <c r="P267" s="21"/>
    </row>
    <row r="268" spans="1:16" ht="33" customHeight="1" x14ac:dyDescent="0.25">
      <c r="A268" s="1743" t="s">
        <v>185</v>
      </c>
      <c r="B268" s="593" t="s">
        <v>186</v>
      </c>
      <c r="C268" s="591">
        <f>D268+E268+F268+G268</f>
        <v>0</v>
      </c>
      <c r="D268" s="591">
        <v>0</v>
      </c>
      <c r="E268" s="591">
        <f>[3]Переселение!D50</f>
        <v>0</v>
      </c>
      <c r="F268" s="591">
        <f>[3]Переселение!D50</f>
        <v>0</v>
      </c>
      <c r="G268" s="591">
        <v>0</v>
      </c>
      <c r="H268" s="58"/>
      <c r="I268" s="56"/>
      <c r="J268" s="56"/>
      <c r="K268" s="56"/>
      <c r="L268" s="57"/>
      <c r="M268" s="19"/>
      <c r="N268" s="27"/>
      <c r="P268" s="21"/>
    </row>
    <row r="269" spans="1:16" ht="20.100000000000001" customHeight="1" x14ac:dyDescent="0.25">
      <c r="A269" s="1743"/>
      <c r="B269" s="584" t="s">
        <v>18</v>
      </c>
      <c r="C269" s="591">
        <f>D269+E269+F269+G269</f>
        <v>0</v>
      </c>
      <c r="D269" s="591">
        <v>0</v>
      </c>
      <c r="E269" s="591">
        <f>[3]Переселение!H50</f>
        <v>0</v>
      </c>
      <c r="F269" s="591">
        <f>[3]Переселение!H51</f>
        <v>0</v>
      </c>
      <c r="G269" s="591">
        <v>0</v>
      </c>
      <c r="H269" s="58"/>
      <c r="I269" s="56"/>
      <c r="J269" s="56"/>
      <c r="K269" s="56"/>
      <c r="L269" s="57"/>
      <c r="M269" s="19"/>
      <c r="N269" s="27"/>
      <c r="P269" s="21"/>
    </row>
    <row r="270" spans="1:16" ht="20.100000000000001" customHeight="1" x14ac:dyDescent="0.25">
      <c r="A270" s="1743"/>
      <c r="B270" s="584" t="s">
        <v>19</v>
      </c>
      <c r="C270" s="591">
        <f>D270+E270+F270+G270</f>
        <v>0</v>
      </c>
      <c r="D270" s="591">
        <v>0</v>
      </c>
      <c r="E270" s="591">
        <v>0</v>
      </c>
      <c r="F270" s="591">
        <v>0</v>
      </c>
      <c r="G270" s="591">
        <v>0</v>
      </c>
      <c r="H270" s="58"/>
      <c r="I270" s="56"/>
      <c r="J270" s="56"/>
      <c r="K270" s="56"/>
      <c r="L270" s="57"/>
      <c r="M270" s="19"/>
      <c r="N270" s="27"/>
      <c r="P270" s="21"/>
    </row>
    <row r="271" spans="1:16" ht="48" customHeight="1" x14ac:dyDescent="0.25">
      <c r="A271" s="1744" t="s">
        <v>187</v>
      </c>
      <c r="B271" s="585" t="s">
        <v>188</v>
      </c>
      <c r="C271" s="589">
        <f>D271+E271+F271+G271</f>
        <v>0</v>
      </c>
      <c r="D271" s="589">
        <v>0</v>
      </c>
      <c r="E271" s="589">
        <f>Переселение!D52</f>
        <v>0</v>
      </c>
      <c r="F271" s="589">
        <f>Переселение!D53</f>
        <v>0</v>
      </c>
      <c r="G271" s="589">
        <v>0</v>
      </c>
      <c r="H271" s="58"/>
      <c r="I271" s="56"/>
      <c r="J271" s="56"/>
      <c r="K271" s="56"/>
      <c r="L271" s="57"/>
      <c r="M271" s="19"/>
      <c r="N271" s="27"/>
      <c r="P271" s="21"/>
    </row>
    <row r="272" spans="1:16" ht="20.100000000000001" customHeight="1" x14ac:dyDescent="0.25">
      <c r="A272" s="1744"/>
      <c r="B272" s="584" t="s">
        <v>18</v>
      </c>
      <c r="C272" s="589">
        <f>D272+E272+F272+G272</f>
        <v>0</v>
      </c>
      <c r="D272" s="589">
        <v>0</v>
      </c>
      <c r="E272" s="589">
        <f>Переселение!H52</f>
        <v>0</v>
      </c>
      <c r="F272" s="589">
        <f>Переселение!H53</f>
        <v>0</v>
      </c>
      <c r="G272" s="589">
        <v>0</v>
      </c>
      <c r="H272" s="58"/>
      <c r="I272" s="56"/>
      <c r="J272" s="56"/>
      <c r="K272" s="56"/>
      <c r="L272" s="57"/>
      <c r="M272" s="19"/>
      <c r="N272" s="27"/>
      <c r="P272" s="21"/>
    </row>
    <row r="273" spans="1:19" ht="20.100000000000001" customHeight="1" x14ac:dyDescent="0.25">
      <c r="A273" s="1744"/>
      <c r="B273" s="584" t="s">
        <v>19</v>
      </c>
      <c r="C273" s="589">
        <v>0</v>
      </c>
      <c r="D273" s="589">
        <v>0</v>
      </c>
      <c r="E273" s="589">
        <v>0</v>
      </c>
      <c r="F273" s="589">
        <v>0</v>
      </c>
      <c r="G273" s="589">
        <v>0</v>
      </c>
      <c r="H273" s="58"/>
      <c r="I273" s="56"/>
      <c r="J273" s="56"/>
      <c r="K273" s="56"/>
      <c r="L273" s="57"/>
      <c r="M273" s="19"/>
      <c r="N273" s="27"/>
      <c r="P273" s="21"/>
    </row>
    <row r="274" spans="1:19" ht="41.25" customHeight="1" x14ac:dyDescent="0.25">
      <c r="A274" s="1745"/>
      <c r="B274" s="904" t="s">
        <v>189</v>
      </c>
      <c r="C274" s="591">
        <f>D274+E274+F274+G274</f>
        <v>13137199.68</v>
      </c>
      <c r="D274" s="591">
        <f>D15+D24+D42+D57+D73+D82+D97+D109+D130+D151+D169+D184+D199+D217+D226+D235+D247+D259+D268</f>
        <v>88818.35</v>
      </c>
      <c r="E274" s="591">
        <f>E15+E24+E42+E57+E73+E82+E97+E109+E130+E151+E169+E184+E199+E217+E226+E235+E247+E259+E268</f>
        <v>5129312.8100000005</v>
      </c>
      <c r="F274" s="591">
        <f>F15+F24+F42+F57+F73+F82+F97+F109+F130+F151+F169+F184+F199+F217+F226+F235+F247+F259+F268</f>
        <v>6344670.4199999999</v>
      </c>
      <c r="G274" s="591">
        <f t="shared" ref="D274:G275" si="32">G15+G24+G42+G57+G73+G82+G97+G109+G130+G151+G169+G184+G199+G217+G226+G235+G247+G259+G268</f>
        <v>1574398.1</v>
      </c>
      <c r="H274" s="19" t="e">
        <f>H15+H42+H24+H199+H73+H57+H229+H82+H97+H169+#REF!+#REF!+#REF!+#REF!+H184+#REF!+H130+H247+H256+H226+#REF!+H109</f>
        <v>#REF!</v>
      </c>
      <c r="I274" s="19" t="e">
        <f>I15+I42+I24+I199+I73+I57+I229+I82+I97+I169+#REF!+#REF!+#REF!+#REF!+I184+#REF!+I130+I247+I256+I226+#REF!</f>
        <v>#REF!</v>
      </c>
      <c r="J274" s="19" t="e">
        <f>J15+J42+J24+J199+J73+J57+J229+J82+J97+J169+#REF!+#REF!+#REF!+#REF!+J184+#REF!+J130+J247+J256+J226+#REF!+J109</f>
        <v>#REF!</v>
      </c>
      <c r="K274" s="19" t="e">
        <f>K15+K42+K24+K199+K73+K57+K229+K82+K97+K169+#REF!+#REF!+#REF!+#REF!+K184+#REF!+K130+K247+K256+K226+#REF!+K109</f>
        <v>#REF!</v>
      </c>
      <c r="L274" s="19" t="e">
        <f>L15+L42+L24+L199+L73+L57+L229+L82+L97+L169+#REF!+#REF!+#REF!+#REF!+L184+#REF!+L130+L247+L256+L226+#REF!+L109</f>
        <v>#REF!</v>
      </c>
      <c r="M274" s="14" t="e">
        <f>#REF!-H274</f>
        <v>#REF!</v>
      </c>
      <c r="N274" s="14" t="e">
        <f>#REF!-K274</f>
        <v>#REF!</v>
      </c>
      <c r="P274" s="21"/>
      <c r="Q274" s="66"/>
      <c r="S274" s="66"/>
    </row>
    <row r="275" spans="1:19" ht="20.100000000000001" customHeight="1" x14ac:dyDescent="0.25">
      <c r="A275" s="1745"/>
      <c r="B275" s="584" t="s">
        <v>18</v>
      </c>
      <c r="C275" s="591">
        <f>D275+E275+F275+G275</f>
        <v>12676243.130000001</v>
      </c>
      <c r="D275" s="591">
        <f t="shared" si="32"/>
        <v>82436.500000000015</v>
      </c>
      <c r="E275" s="591">
        <v>5065263.8</v>
      </c>
      <c r="F275" s="591">
        <f t="shared" si="32"/>
        <v>6285941.4299999997</v>
      </c>
      <c r="G275" s="591">
        <f t="shared" si="32"/>
        <v>1242601.3999999999</v>
      </c>
      <c r="H275" s="17"/>
    </row>
    <row r="276" spans="1:19" ht="20.100000000000001" customHeight="1" x14ac:dyDescent="0.25">
      <c r="A276" s="1745"/>
      <c r="B276" s="584" t="s">
        <v>19</v>
      </c>
      <c r="C276" s="591">
        <f>C275/C274*100</f>
        <v>96.491211512132551</v>
      </c>
      <c r="D276" s="591">
        <f t="shared" ref="D276:O276" si="33">D275/D274*100</f>
        <v>92.814716778683689</v>
      </c>
      <c r="E276" s="591">
        <f t="shared" si="33"/>
        <v>98.751314018612163</v>
      </c>
      <c r="F276" s="591">
        <f t="shared" si="33"/>
        <v>99.074357120034605</v>
      </c>
      <c r="G276" s="591">
        <f t="shared" si="33"/>
        <v>78.925489048799022</v>
      </c>
      <c r="H276" s="67" t="e">
        <f t="shared" si="33"/>
        <v>#REF!</v>
      </c>
      <c r="I276" s="67" t="e">
        <f t="shared" si="33"/>
        <v>#REF!</v>
      </c>
      <c r="J276" s="67" t="e">
        <f t="shared" si="33"/>
        <v>#REF!</v>
      </c>
      <c r="K276" s="67" t="e">
        <f t="shared" si="33"/>
        <v>#REF!</v>
      </c>
      <c r="L276" s="67" t="e">
        <f t="shared" si="33"/>
        <v>#REF!</v>
      </c>
      <c r="M276" s="67" t="e">
        <f t="shared" si="33"/>
        <v>#REF!</v>
      </c>
      <c r="N276" s="67" t="e">
        <f t="shared" si="33"/>
        <v>#REF!</v>
      </c>
      <c r="O276" s="67" t="e">
        <f t="shared" si="33"/>
        <v>#DIV/0!</v>
      </c>
    </row>
    <row r="278" spans="1:19" x14ac:dyDescent="0.25">
      <c r="F278" s="68" t="s">
        <v>190</v>
      </c>
      <c r="R278" s="66"/>
    </row>
    <row r="280" spans="1:19" x14ac:dyDescent="0.25">
      <c r="R280" s="66"/>
    </row>
  </sheetData>
  <mergeCells count="108">
    <mergeCell ref="E1:H1"/>
    <mergeCell ref="D2:H2"/>
    <mergeCell ref="D3:H3"/>
    <mergeCell ref="D4:H4"/>
    <mergeCell ref="A7:G7"/>
    <mergeCell ref="A8:G8"/>
    <mergeCell ref="N13:N14"/>
    <mergeCell ref="A15:A17"/>
    <mergeCell ref="A18:A20"/>
    <mergeCell ref="A9:G9"/>
    <mergeCell ref="A10:G10"/>
    <mergeCell ref="A11:N11"/>
    <mergeCell ref="A12:A14"/>
    <mergeCell ref="B12:B14"/>
    <mergeCell ref="C12:G12"/>
    <mergeCell ref="H12:L12"/>
    <mergeCell ref="M12:N12"/>
    <mergeCell ref="C13:C14"/>
    <mergeCell ref="D13:G13"/>
    <mergeCell ref="A21:A23"/>
    <mergeCell ref="A24:A26"/>
    <mergeCell ref="A27:A29"/>
    <mergeCell ref="A30:A32"/>
    <mergeCell ref="A33:A35"/>
    <mergeCell ref="A36:A38"/>
    <mergeCell ref="H13:H14"/>
    <mergeCell ref="I13:L13"/>
    <mergeCell ref="M13:M14"/>
    <mergeCell ref="A57:A59"/>
    <mergeCell ref="A60:A62"/>
    <mergeCell ref="A63:A65"/>
    <mergeCell ref="A66:A68"/>
    <mergeCell ref="C69:G69"/>
    <mergeCell ref="A70:A72"/>
    <mergeCell ref="A39:A41"/>
    <mergeCell ref="A42:A44"/>
    <mergeCell ref="A45:A47"/>
    <mergeCell ref="A48:A50"/>
    <mergeCell ref="A51:A53"/>
    <mergeCell ref="A54:A56"/>
    <mergeCell ref="A91:A93"/>
    <mergeCell ref="A94:A96"/>
    <mergeCell ref="A97:A99"/>
    <mergeCell ref="A100:A102"/>
    <mergeCell ref="A103:A105"/>
    <mergeCell ref="A106:A108"/>
    <mergeCell ref="A73:A75"/>
    <mergeCell ref="A76:A78"/>
    <mergeCell ref="A79:A81"/>
    <mergeCell ref="A82:A84"/>
    <mergeCell ref="A85:A87"/>
    <mergeCell ref="A88:A90"/>
    <mergeCell ref="A127:A129"/>
    <mergeCell ref="A130:A132"/>
    <mergeCell ref="A133:A135"/>
    <mergeCell ref="A136:A138"/>
    <mergeCell ref="A139:A141"/>
    <mergeCell ref="A142:A144"/>
    <mergeCell ref="A109:A111"/>
    <mergeCell ref="A112:A114"/>
    <mergeCell ref="A115:A117"/>
    <mergeCell ref="A118:A120"/>
    <mergeCell ref="A121:A123"/>
    <mergeCell ref="A124:A126"/>
    <mergeCell ref="A163:A165"/>
    <mergeCell ref="A166:A168"/>
    <mergeCell ref="A169:A171"/>
    <mergeCell ref="A172:A174"/>
    <mergeCell ref="A175:A177"/>
    <mergeCell ref="A178:A180"/>
    <mergeCell ref="A145:A147"/>
    <mergeCell ref="A148:A150"/>
    <mergeCell ref="A151:A153"/>
    <mergeCell ref="A154:A156"/>
    <mergeCell ref="A157:A159"/>
    <mergeCell ref="A160:A162"/>
    <mergeCell ref="A199:A201"/>
    <mergeCell ref="A202:A204"/>
    <mergeCell ref="A205:A207"/>
    <mergeCell ref="A208:A210"/>
    <mergeCell ref="A211:A213"/>
    <mergeCell ref="A181:A183"/>
    <mergeCell ref="A184:A186"/>
    <mergeCell ref="A187:A189"/>
    <mergeCell ref="A190:A192"/>
    <mergeCell ref="A193:A195"/>
    <mergeCell ref="A196:A198"/>
    <mergeCell ref="A232:A234"/>
    <mergeCell ref="A235:A237"/>
    <mergeCell ref="A238:A240"/>
    <mergeCell ref="A241:A243"/>
    <mergeCell ref="A244:A246"/>
    <mergeCell ref="A247:A249"/>
    <mergeCell ref="A214:A216"/>
    <mergeCell ref="A217:A219"/>
    <mergeCell ref="A220:A222"/>
    <mergeCell ref="A223:A225"/>
    <mergeCell ref="A226:A228"/>
    <mergeCell ref="A229:A231"/>
    <mergeCell ref="A268:A270"/>
    <mergeCell ref="A271:A273"/>
    <mergeCell ref="A274:A276"/>
    <mergeCell ref="A250:A252"/>
    <mergeCell ref="A253:A255"/>
    <mergeCell ref="A256:A258"/>
    <mergeCell ref="A259:A261"/>
    <mergeCell ref="A262:A264"/>
    <mergeCell ref="A265:A267"/>
  </mergeCells>
  <printOptions horizontalCentered="1"/>
  <pageMargins left="0.78740157480314965" right="0.39370078740157483" top="0.78740157480314965" bottom="0.78740157480314965" header="0.51181102362204722" footer="0.39370078740157483"/>
  <pageSetup paperSize="9" scale="62" firstPageNumber="15" fitToHeight="0" orientation="landscape" useFirstPageNumber="1" r:id="rId1"/>
  <headerFooter>
    <oddFooter>&amp;R&amp;"Arial,обычный"&amp;14&amp;P</oddFooter>
  </headerFooter>
  <rowBreaks count="3" manualBreakCount="3">
    <brk id="174" max="16383" man="1"/>
    <brk id="228" max="16383" man="1"/>
    <brk id="252" max="16383" man="1"/>
  </rowBreaks>
  <colBreaks count="1" manualBreakCount="1">
    <brk id="15"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8" tint="0.39997558519241921"/>
  </sheetPr>
  <dimension ref="A1:N33"/>
  <sheetViews>
    <sheetView topLeftCell="A25" zoomScale="68" zoomScaleNormal="68" workbookViewId="0">
      <selection activeCell="A28" sqref="A28:G28"/>
    </sheetView>
  </sheetViews>
  <sheetFormatPr defaultRowHeight="18" x14ac:dyDescent="0.25"/>
  <cols>
    <col min="1" max="1" width="5.7109375" style="915" customWidth="1"/>
    <col min="2" max="2" width="77.28515625" style="915" customWidth="1"/>
    <col min="3" max="3" width="12.28515625" style="915" customWidth="1"/>
    <col min="4" max="6" width="15.7109375" style="915" customWidth="1"/>
    <col min="7" max="7" width="70.28515625" style="915" customWidth="1"/>
    <col min="8" max="251" width="9.140625" style="915"/>
    <col min="252" max="252" width="5.7109375" style="915" customWidth="1"/>
    <col min="253" max="253" width="37.7109375" style="915" customWidth="1"/>
    <col min="254" max="254" width="15.7109375" style="915" customWidth="1"/>
    <col min="255" max="255" width="12.28515625" style="915" customWidth="1"/>
    <col min="256" max="258" width="15.7109375" style="915" customWidth="1"/>
    <col min="259" max="259" width="30.7109375" style="915" customWidth="1"/>
    <col min="260" max="260" width="13.7109375" style="915" customWidth="1"/>
    <col min="261" max="261" width="21" style="915" customWidth="1"/>
    <col min="262" max="263" width="15.7109375" style="915" customWidth="1"/>
    <col min="264" max="507" width="9.140625" style="915"/>
    <col min="508" max="508" width="5.7109375" style="915" customWidth="1"/>
    <col min="509" max="509" width="37.7109375" style="915" customWidth="1"/>
    <col min="510" max="510" width="15.7109375" style="915" customWidth="1"/>
    <col min="511" max="511" width="12.28515625" style="915" customWidth="1"/>
    <col min="512" max="514" width="15.7109375" style="915" customWidth="1"/>
    <col min="515" max="515" width="30.7109375" style="915" customWidth="1"/>
    <col min="516" max="516" width="13.7109375" style="915" customWidth="1"/>
    <col min="517" max="517" width="21" style="915" customWidth="1"/>
    <col min="518" max="519" width="15.7109375" style="915" customWidth="1"/>
    <col min="520" max="763" width="9.140625" style="915"/>
    <col min="764" max="764" width="5.7109375" style="915" customWidth="1"/>
    <col min="765" max="765" width="37.7109375" style="915" customWidth="1"/>
    <col min="766" max="766" width="15.7109375" style="915" customWidth="1"/>
    <col min="767" max="767" width="12.28515625" style="915" customWidth="1"/>
    <col min="768" max="770" width="15.7109375" style="915" customWidth="1"/>
    <col min="771" max="771" width="30.7109375" style="915" customWidth="1"/>
    <col min="772" max="772" width="13.7109375" style="915" customWidth="1"/>
    <col min="773" max="773" width="21" style="915" customWidth="1"/>
    <col min="774" max="775" width="15.7109375" style="915" customWidth="1"/>
    <col min="776" max="1019" width="9.140625" style="915"/>
    <col min="1020" max="1020" width="5.7109375" style="915" customWidth="1"/>
    <col min="1021" max="1021" width="37.7109375" style="915" customWidth="1"/>
    <col min="1022" max="1022" width="15.7109375" style="915" customWidth="1"/>
    <col min="1023" max="1023" width="12.28515625" style="915" customWidth="1"/>
    <col min="1024" max="1026" width="15.7109375" style="915" customWidth="1"/>
    <col min="1027" max="1027" width="30.7109375" style="915" customWidth="1"/>
    <col min="1028" max="1028" width="13.7109375" style="915" customWidth="1"/>
    <col min="1029" max="1029" width="21" style="915" customWidth="1"/>
    <col min="1030" max="1031" width="15.7109375" style="915" customWidth="1"/>
    <col min="1032" max="1275" width="9.140625" style="915"/>
    <col min="1276" max="1276" width="5.7109375" style="915" customWidth="1"/>
    <col min="1277" max="1277" width="37.7109375" style="915" customWidth="1"/>
    <col min="1278" max="1278" width="15.7109375" style="915" customWidth="1"/>
    <col min="1279" max="1279" width="12.28515625" style="915" customWidth="1"/>
    <col min="1280" max="1282" width="15.7109375" style="915" customWidth="1"/>
    <col min="1283" max="1283" width="30.7109375" style="915" customWidth="1"/>
    <col min="1284" max="1284" width="13.7109375" style="915" customWidth="1"/>
    <col min="1285" max="1285" width="21" style="915" customWidth="1"/>
    <col min="1286" max="1287" width="15.7109375" style="915" customWidth="1"/>
    <col min="1288" max="1531" width="9.140625" style="915"/>
    <col min="1532" max="1532" width="5.7109375" style="915" customWidth="1"/>
    <col min="1533" max="1533" width="37.7109375" style="915" customWidth="1"/>
    <col min="1534" max="1534" width="15.7109375" style="915" customWidth="1"/>
    <col min="1535" max="1535" width="12.28515625" style="915" customWidth="1"/>
    <col min="1536" max="1538" width="15.7109375" style="915" customWidth="1"/>
    <col min="1539" max="1539" width="30.7109375" style="915" customWidth="1"/>
    <col min="1540" max="1540" width="13.7109375" style="915" customWidth="1"/>
    <col min="1541" max="1541" width="21" style="915" customWidth="1"/>
    <col min="1542" max="1543" width="15.7109375" style="915" customWidth="1"/>
    <col min="1544" max="1787" width="9.140625" style="915"/>
    <col min="1788" max="1788" width="5.7109375" style="915" customWidth="1"/>
    <col min="1789" max="1789" width="37.7109375" style="915" customWidth="1"/>
    <col min="1790" max="1790" width="15.7109375" style="915" customWidth="1"/>
    <col min="1791" max="1791" width="12.28515625" style="915" customWidth="1"/>
    <col min="1792" max="1794" width="15.7109375" style="915" customWidth="1"/>
    <col min="1795" max="1795" width="30.7109375" style="915" customWidth="1"/>
    <col min="1796" max="1796" width="13.7109375" style="915" customWidth="1"/>
    <col min="1797" max="1797" width="21" style="915" customWidth="1"/>
    <col min="1798" max="1799" width="15.7109375" style="915" customWidth="1"/>
    <col min="1800" max="2043" width="9.140625" style="915"/>
    <col min="2044" max="2044" width="5.7109375" style="915" customWidth="1"/>
    <col min="2045" max="2045" width="37.7109375" style="915" customWidth="1"/>
    <col min="2046" max="2046" width="15.7109375" style="915" customWidth="1"/>
    <col min="2047" max="2047" width="12.28515625" style="915" customWidth="1"/>
    <col min="2048" max="2050" width="15.7109375" style="915" customWidth="1"/>
    <col min="2051" max="2051" width="30.7109375" style="915" customWidth="1"/>
    <col min="2052" max="2052" width="13.7109375" style="915" customWidth="1"/>
    <col min="2053" max="2053" width="21" style="915" customWidth="1"/>
    <col min="2054" max="2055" width="15.7109375" style="915" customWidth="1"/>
    <col min="2056" max="2299" width="9.140625" style="915"/>
    <col min="2300" max="2300" width="5.7109375" style="915" customWidth="1"/>
    <col min="2301" max="2301" width="37.7109375" style="915" customWidth="1"/>
    <col min="2302" max="2302" width="15.7109375" style="915" customWidth="1"/>
    <col min="2303" max="2303" width="12.28515625" style="915" customWidth="1"/>
    <col min="2304" max="2306" width="15.7109375" style="915" customWidth="1"/>
    <col min="2307" max="2307" width="30.7109375" style="915" customWidth="1"/>
    <col min="2308" max="2308" width="13.7109375" style="915" customWidth="1"/>
    <col min="2309" max="2309" width="21" style="915" customWidth="1"/>
    <col min="2310" max="2311" width="15.7109375" style="915" customWidth="1"/>
    <col min="2312" max="2555" width="9.140625" style="915"/>
    <col min="2556" max="2556" width="5.7109375" style="915" customWidth="1"/>
    <col min="2557" max="2557" width="37.7109375" style="915" customWidth="1"/>
    <col min="2558" max="2558" width="15.7109375" style="915" customWidth="1"/>
    <col min="2559" max="2559" width="12.28515625" style="915" customWidth="1"/>
    <col min="2560" max="2562" width="15.7109375" style="915" customWidth="1"/>
    <col min="2563" max="2563" width="30.7109375" style="915" customWidth="1"/>
    <col min="2564" max="2564" width="13.7109375" style="915" customWidth="1"/>
    <col min="2565" max="2565" width="21" style="915" customWidth="1"/>
    <col min="2566" max="2567" width="15.7109375" style="915" customWidth="1"/>
    <col min="2568" max="2811" width="9.140625" style="915"/>
    <col min="2812" max="2812" width="5.7109375" style="915" customWidth="1"/>
    <col min="2813" max="2813" width="37.7109375" style="915" customWidth="1"/>
    <col min="2814" max="2814" width="15.7109375" style="915" customWidth="1"/>
    <col min="2815" max="2815" width="12.28515625" style="915" customWidth="1"/>
    <col min="2816" max="2818" width="15.7109375" style="915" customWidth="1"/>
    <col min="2819" max="2819" width="30.7109375" style="915" customWidth="1"/>
    <col min="2820" max="2820" width="13.7109375" style="915" customWidth="1"/>
    <col min="2821" max="2821" width="21" style="915" customWidth="1"/>
    <col min="2822" max="2823" width="15.7109375" style="915" customWidth="1"/>
    <col min="2824" max="3067" width="9.140625" style="915"/>
    <col min="3068" max="3068" width="5.7109375" style="915" customWidth="1"/>
    <col min="3069" max="3069" width="37.7109375" style="915" customWidth="1"/>
    <col min="3070" max="3070" width="15.7109375" style="915" customWidth="1"/>
    <col min="3071" max="3071" width="12.28515625" style="915" customWidth="1"/>
    <col min="3072" max="3074" width="15.7109375" style="915" customWidth="1"/>
    <col min="3075" max="3075" width="30.7109375" style="915" customWidth="1"/>
    <col min="3076" max="3076" width="13.7109375" style="915" customWidth="1"/>
    <col min="3077" max="3077" width="21" style="915" customWidth="1"/>
    <col min="3078" max="3079" width="15.7109375" style="915" customWidth="1"/>
    <col min="3080" max="3323" width="9.140625" style="915"/>
    <col min="3324" max="3324" width="5.7109375" style="915" customWidth="1"/>
    <col min="3325" max="3325" width="37.7109375" style="915" customWidth="1"/>
    <col min="3326" max="3326" width="15.7109375" style="915" customWidth="1"/>
    <col min="3327" max="3327" width="12.28515625" style="915" customWidth="1"/>
    <col min="3328" max="3330" width="15.7109375" style="915" customWidth="1"/>
    <col min="3331" max="3331" width="30.7109375" style="915" customWidth="1"/>
    <col min="3332" max="3332" width="13.7109375" style="915" customWidth="1"/>
    <col min="3333" max="3333" width="21" style="915" customWidth="1"/>
    <col min="3334" max="3335" width="15.7109375" style="915" customWidth="1"/>
    <col min="3336" max="3579" width="9.140625" style="915"/>
    <col min="3580" max="3580" width="5.7109375" style="915" customWidth="1"/>
    <col min="3581" max="3581" width="37.7109375" style="915" customWidth="1"/>
    <col min="3582" max="3582" width="15.7109375" style="915" customWidth="1"/>
    <col min="3583" max="3583" width="12.28515625" style="915" customWidth="1"/>
    <col min="3584" max="3586" width="15.7109375" style="915" customWidth="1"/>
    <col min="3587" max="3587" width="30.7109375" style="915" customWidth="1"/>
    <col min="3588" max="3588" width="13.7109375" style="915" customWidth="1"/>
    <col min="3589" max="3589" width="21" style="915" customWidth="1"/>
    <col min="3590" max="3591" width="15.7109375" style="915" customWidth="1"/>
    <col min="3592" max="3835" width="9.140625" style="915"/>
    <col min="3836" max="3836" width="5.7109375" style="915" customWidth="1"/>
    <col min="3837" max="3837" width="37.7109375" style="915" customWidth="1"/>
    <col min="3838" max="3838" width="15.7109375" style="915" customWidth="1"/>
    <col min="3839" max="3839" width="12.28515625" style="915" customWidth="1"/>
    <col min="3840" max="3842" width="15.7109375" style="915" customWidth="1"/>
    <col min="3843" max="3843" width="30.7109375" style="915" customWidth="1"/>
    <col min="3844" max="3844" width="13.7109375" style="915" customWidth="1"/>
    <col min="3845" max="3845" width="21" style="915" customWidth="1"/>
    <col min="3846" max="3847" width="15.7109375" style="915" customWidth="1"/>
    <col min="3848" max="4091" width="9.140625" style="915"/>
    <col min="4092" max="4092" width="5.7109375" style="915" customWidth="1"/>
    <col min="4093" max="4093" width="37.7109375" style="915" customWidth="1"/>
    <col min="4094" max="4094" width="15.7109375" style="915" customWidth="1"/>
    <col min="4095" max="4095" width="12.28515625" style="915" customWidth="1"/>
    <col min="4096" max="4098" width="15.7109375" style="915" customWidth="1"/>
    <col min="4099" max="4099" width="30.7109375" style="915" customWidth="1"/>
    <col min="4100" max="4100" width="13.7109375" style="915" customWidth="1"/>
    <col min="4101" max="4101" width="21" style="915" customWidth="1"/>
    <col min="4102" max="4103" width="15.7109375" style="915" customWidth="1"/>
    <col min="4104" max="4347" width="9.140625" style="915"/>
    <col min="4348" max="4348" width="5.7109375" style="915" customWidth="1"/>
    <col min="4349" max="4349" width="37.7109375" style="915" customWidth="1"/>
    <col min="4350" max="4350" width="15.7109375" style="915" customWidth="1"/>
    <col min="4351" max="4351" width="12.28515625" style="915" customWidth="1"/>
    <col min="4352" max="4354" width="15.7109375" style="915" customWidth="1"/>
    <col min="4355" max="4355" width="30.7109375" style="915" customWidth="1"/>
    <col min="4356" max="4356" width="13.7109375" style="915" customWidth="1"/>
    <col min="4357" max="4357" width="21" style="915" customWidth="1"/>
    <col min="4358" max="4359" width="15.7109375" style="915" customWidth="1"/>
    <col min="4360" max="4603" width="9.140625" style="915"/>
    <col min="4604" max="4604" width="5.7109375" style="915" customWidth="1"/>
    <col min="4605" max="4605" width="37.7109375" style="915" customWidth="1"/>
    <col min="4606" max="4606" width="15.7109375" style="915" customWidth="1"/>
    <col min="4607" max="4607" width="12.28515625" style="915" customWidth="1"/>
    <col min="4608" max="4610" width="15.7109375" style="915" customWidth="1"/>
    <col min="4611" max="4611" width="30.7109375" style="915" customWidth="1"/>
    <col min="4612" max="4612" width="13.7109375" style="915" customWidth="1"/>
    <col min="4613" max="4613" width="21" style="915" customWidth="1"/>
    <col min="4614" max="4615" width="15.7109375" style="915" customWidth="1"/>
    <col min="4616" max="4859" width="9.140625" style="915"/>
    <col min="4860" max="4860" width="5.7109375" style="915" customWidth="1"/>
    <col min="4861" max="4861" width="37.7109375" style="915" customWidth="1"/>
    <col min="4862" max="4862" width="15.7109375" style="915" customWidth="1"/>
    <col min="4863" max="4863" width="12.28515625" style="915" customWidth="1"/>
    <col min="4864" max="4866" width="15.7109375" style="915" customWidth="1"/>
    <col min="4867" max="4867" width="30.7109375" style="915" customWidth="1"/>
    <col min="4868" max="4868" width="13.7109375" style="915" customWidth="1"/>
    <col min="4869" max="4869" width="21" style="915" customWidth="1"/>
    <col min="4870" max="4871" width="15.7109375" style="915" customWidth="1"/>
    <col min="4872" max="5115" width="9.140625" style="915"/>
    <col min="5116" max="5116" width="5.7109375" style="915" customWidth="1"/>
    <col min="5117" max="5117" width="37.7109375" style="915" customWidth="1"/>
    <col min="5118" max="5118" width="15.7109375" style="915" customWidth="1"/>
    <col min="5119" max="5119" width="12.28515625" style="915" customWidth="1"/>
    <col min="5120" max="5122" width="15.7109375" style="915" customWidth="1"/>
    <col min="5123" max="5123" width="30.7109375" style="915" customWidth="1"/>
    <col min="5124" max="5124" width="13.7109375" style="915" customWidth="1"/>
    <col min="5125" max="5125" width="21" style="915" customWidth="1"/>
    <col min="5126" max="5127" width="15.7109375" style="915" customWidth="1"/>
    <col min="5128" max="5371" width="9.140625" style="915"/>
    <col min="5372" max="5372" width="5.7109375" style="915" customWidth="1"/>
    <col min="5373" max="5373" width="37.7109375" style="915" customWidth="1"/>
    <col min="5374" max="5374" width="15.7109375" style="915" customWidth="1"/>
    <col min="5375" max="5375" width="12.28515625" style="915" customWidth="1"/>
    <col min="5376" max="5378" width="15.7109375" style="915" customWidth="1"/>
    <col min="5379" max="5379" width="30.7109375" style="915" customWidth="1"/>
    <col min="5380" max="5380" width="13.7109375" style="915" customWidth="1"/>
    <col min="5381" max="5381" width="21" style="915" customWidth="1"/>
    <col min="5382" max="5383" width="15.7109375" style="915" customWidth="1"/>
    <col min="5384" max="5627" width="9.140625" style="915"/>
    <col min="5628" max="5628" width="5.7109375" style="915" customWidth="1"/>
    <col min="5629" max="5629" width="37.7109375" style="915" customWidth="1"/>
    <col min="5630" max="5630" width="15.7109375" style="915" customWidth="1"/>
    <col min="5631" max="5631" width="12.28515625" style="915" customWidth="1"/>
    <col min="5632" max="5634" width="15.7109375" style="915" customWidth="1"/>
    <col min="5635" max="5635" width="30.7109375" style="915" customWidth="1"/>
    <col min="5636" max="5636" width="13.7109375" style="915" customWidth="1"/>
    <col min="5637" max="5637" width="21" style="915" customWidth="1"/>
    <col min="5638" max="5639" width="15.7109375" style="915" customWidth="1"/>
    <col min="5640" max="5883" width="9.140625" style="915"/>
    <col min="5884" max="5884" width="5.7109375" style="915" customWidth="1"/>
    <col min="5885" max="5885" width="37.7109375" style="915" customWidth="1"/>
    <col min="5886" max="5886" width="15.7109375" style="915" customWidth="1"/>
    <col min="5887" max="5887" width="12.28515625" style="915" customWidth="1"/>
    <col min="5888" max="5890" width="15.7109375" style="915" customWidth="1"/>
    <col min="5891" max="5891" width="30.7109375" style="915" customWidth="1"/>
    <col min="5892" max="5892" width="13.7109375" style="915" customWidth="1"/>
    <col min="5893" max="5893" width="21" style="915" customWidth="1"/>
    <col min="5894" max="5895" width="15.7109375" style="915" customWidth="1"/>
    <col min="5896" max="6139" width="9.140625" style="915"/>
    <col min="6140" max="6140" width="5.7109375" style="915" customWidth="1"/>
    <col min="6141" max="6141" width="37.7109375" style="915" customWidth="1"/>
    <col min="6142" max="6142" width="15.7109375" style="915" customWidth="1"/>
    <col min="6143" max="6143" width="12.28515625" style="915" customWidth="1"/>
    <col min="6144" max="6146" width="15.7109375" style="915" customWidth="1"/>
    <col min="6147" max="6147" width="30.7109375" style="915" customWidth="1"/>
    <col min="6148" max="6148" width="13.7109375" style="915" customWidth="1"/>
    <col min="6149" max="6149" width="21" style="915" customWidth="1"/>
    <col min="6150" max="6151" width="15.7109375" style="915" customWidth="1"/>
    <col min="6152" max="6395" width="9.140625" style="915"/>
    <col min="6396" max="6396" width="5.7109375" style="915" customWidth="1"/>
    <col min="6397" max="6397" width="37.7109375" style="915" customWidth="1"/>
    <col min="6398" max="6398" width="15.7109375" style="915" customWidth="1"/>
    <col min="6399" max="6399" width="12.28515625" style="915" customWidth="1"/>
    <col min="6400" max="6402" width="15.7109375" style="915" customWidth="1"/>
    <col min="6403" max="6403" width="30.7109375" style="915" customWidth="1"/>
    <col min="6404" max="6404" width="13.7109375" style="915" customWidth="1"/>
    <col min="6405" max="6405" width="21" style="915" customWidth="1"/>
    <col min="6406" max="6407" width="15.7109375" style="915" customWidth="1"/>
    <col min="6408" max="6651" width="9.140625" style="915"/>
    <col min="6652" max="6652" width="5.7109375" style="915" customWidth="1"/>
    <col min="6653" max="6653" width="37.7109375" style="915" customWidth="1"/>
    <col min="6654" max="6654" width="15.7109375" style="915" customWidth="1"/>
    <col min="6655" max="6655" width="12.28515625" style="915" customWidth="1"/>
    <col min="6656" max="6658" width="15.7109375" style="915" customWidth="1"/>
    <col min="6659" max="6659" width="30.7109375" style="915" customWidth="1"/>
    <col min="6660" max="6660" width="13.7109375" style="915" customWidth="1"/>
    <col min="6661" max="6661" width="21" style="915" customWidth="1"/>
    <col min="6662" max="6663" width="15.7109375" style="915" customWidth="1"/>
    <col min="6664" max="6907" width="9.140625" style="915"/>
    <col min="6908" max="6908" width="5.7109375" style="915" customWidth="1"/>
    <col min="6909" max="6909" width="37.7109375" style="915" customWidth="1"/>
    <col min="6910" max="6910" width="15.7109375" style="915" customWidth="1"/>
    <col min="6911" max="6911" width="12.28515625" style="915" customWidth="1"/>
    <col min="6912" max="6914" width="15.7109375" style="915" customWidth="1"/>
    <col min="6915" max="6915" width="30.7109375" style="915" customWidth="1"/>
    <col min="6916" max="6916" width="13.7109375" style="915" customWidth="1"/>
    <col min="6917" max="6917" width="21" style="915" customWidth="1"/>
    <col min="6918" max="6919" width="15.7109375" style="915" customWidth="1"/>
    <col min="6920" max="7163" width="9.140625" style="915"/>
    <col min="7164" max="7164" width="5.7109375" style="915" customWidth="1"/>
    <col min="7165" max="7165" width="37.7109375" style="915" customWidth="1"/>
    <col min="7166" max="7166" width="15.7109375" style="915" customWidth="1"/>
    <col min="7167" max="7167" width="12.28515625" style="915" customWidth="1"/>
    <col min="7168" max="7170" width="15.7109375" style="915" customWidth="1"/>
    <col min="7171" max="7171" width="30.7109375" style="915" customWidth="1"/>
    <col min="7172" max="7172" width="13.7109375" style="915" customWidth="1"/>
    <col min="7173" max="7173" width="21" style="915" customWidth="1"/>
    <col min="7174" max="7175" width="15.7109375" style="915" customWidth="1"/>
    <col min="7176" max="7419" width="9.140625" style="915"/>
    <col min="7420" max="7420" width="5.7109375" style="915" customWidth="1"/>
    <col min="7421" max="7421" width="37.7109375" style="915" customWidth="1"/>
    <col min="7422" max="7422" width="15.7109375" style="915" customWidth="1"/>
    <col min="7423" max="7423" width="12.28515625" style="915" customWidth="1"/>
    <col min="7424" max="7426" width="15.7109375" style="915" customWidth="1"/>
    <col min="7427" max="7427" width="30.7109375" style="915" customWidth="1"/>
    <col min="7428" max="7428" width="13.7109375" style="915" customWidth="1"/>
    <col min="7429" max="7429" width="21" style="915" customWidth="1"/>
    <col min="7430" max="7431" width="15.7109375" style="915" customWidth="1"/>
    <col min="7432" max="7675" width="9.140625" style="915"/>
    <col min="7676" max="7676" width="5.7109375" style="915" customWidth="1"/>
    <col min="7677" max="7677" width="37.7109375" style="915" customWidth="1"/>
    <col min="7678" max="7678" width="15.7109375" style="915" customWidth="1"/>
    <col min="7679" max="7679" width="12.28515625" style="915" customWidth="1"/>
    <col min="7680" max="7682" width="15.7109375" style="915" customWidth="1"/>
    <col min="7683" max="7683" width="30.7109375" style="915" customWidth="1"/>
    <col min="7684" max="7684" width="13.7109375" style="915" customWidth="1"/>
    <col min="7685" max="7685" width="21" style="915" customWidth="1"/>
    <col min="7686" max="7687" width="15.7109375" style="915" customWidth="1"/>
    <col min="7688" max="7931" width="9.140625" style="915"/>
    <col min="7932" max="7932" width="5.7109375" style="915" customWidth="1"/>
    <col min="7933" max="7933" width="37.7109375" style="915" customWidth="1"/>
    <col min="7934" max="7934" width="15.7109375" style="915" customWidth="1"/>
    <col min="7935" max="7935" width="12.28515625" style="915" customWidth="1"/>
    <col min="7936" max="7938" width="15.7109375" style="915" customWidth="1"/>
    <col min="7939" max="7939" width="30.7109375" style="915" customWidth="1"/>
    <col min="7940" max="7940" width="13.7109375" style="915" customWidth="1"/>
    <col min="7941" max="7941" width="21" style="915" customWidth="1"/>
    <col min="7942" max="7943" width="15.7109375" style="915" customWidth="1"/>
    <col min="7944" max="8187" width="9.140625" style="915"/>
    <col min="8188" max="8188" width="5.7109375" style="915" customWidth="1"/>
    <col min="8189" max="8189" width="37.7109375" style="915" customWidth="1"/>
    <col min="8190" max="8190" width="15.7109375" style="915" customWidth="1"/>
    <col min="8191" max="8191" width="12.28515625" style="915" customWidth="1"/>
    <col min="8192" max="8194" width="15.7109375" style="915" customWidth="1"/>
    <col min="8195" max="8195" width="30.7109375" style="915" customWidth="1"/>
    <col min="8196" max="8196" width="13.7109375" style="915" customWidth="1"/>
    <col min="8197" max="8197" width="21" style="915" customWidth="1"/>
    <col min="8198" max="8199" width="15.7109375" style="915" customWidth="1"/>
    <col min="8200" max="8443" width="9.140625" style="915"/>
    <col min="8444" max="8444" width="5.7109375" style="915" customWidth="1"/>
    <col min="8445" max="8445" width="37.7109375" style="915" customWidth="1"/>
    <col min="8446" max="8446" width="15.7109375" style="915" customWidth="1"/>
    <col min="8447" max="8447" width="12.28515625" style="915" customWidth="1"/>
    <col min="8448" max="8450" width="15.7109375" style="915" customWidth="1"/>
    <col min="8451" max="8451" width="30.7109375" style="915" customWidth="1"/>
    <col min="8452" max="8452" width="13.7109375" style="915" customWidth="1"/>
    <col min="8453" max="8453" width="21" style="915" customWidth="1"/>
    <col min="8454" max="8455" width="15.7109375" style="915" customWidth="1"/>
    <col min="8456" max="8699" width="9.140625" style="915"/>
    <col min="8700" max="8700" width="5.7109375" style="915" customWidth="1"/>
    <col min="8701" max="8701" width="37.7109375" style="915" customWidth="1"/>
    <col min="8702" max="8702" width="15.7109375" style="915" customWidth="1"/>
    <col min="8703" max="8703" width="12.28515625" style="915" customWidth="1"/>
    <col min="8704" max="8706" width="15.7109375" style="915" customWidth="1"/>
    <col min="8707" max="8707" width="30.7109375" style="915" customWidth="1"/>
    <col min="8708" max="8708" width="13.7109375" style="915" customWidth="1"/>
    <col min="8709" max="8709" width="21" style="915" customWidth="1"/>
    <col min="8710" max="8711" width="15.7109375" style="915" customWidth="1"/>
    <col min="8712" max="8955" width="9.140625" style="915"/>
    <col min="8956" max="8956" width="5.7109375" style="915" customWidth="1"/>
    <col min="8957" max="8957" width="37.7109375" style="915" customWidth="1"/>
    <col min="8958" max="8958" width="15.7109375" style="915" customWidth="1"/>
    <col min="8959" max="8959" width="12.28515625" style="915" customWidth="1"/>
    <col min="8960" max="8962" width="15.7109375" style="915" customWidth="1"/>
    <col min="8963" max="8963" width="30.7109375" style="915" customWidth="1"/>
    <col min="8964" max="8964" width="13.7109375" style="915" customWidth="1"/>
    <col min="8965" max="8965" width="21" style="915" customWidth="1"/>
    <col min="8966" max="8967" width="15.7109375" style="915" customWidth="1"/>
    <col min="8968" max="9211" width="9.140625" style="915"/>
    <col min="9212" max="9212" width="5.7109375" style="915" customWidth="1"/>
    <col min="9213" max="9213" width="37.7109375" style="915" customWidth="1"/>
    <col min="9214" max="9214" width="15.7109375" style="915" customWidth="1"/>
    <col min="9215" max="9215" width="12.28515625" style="915" customWidth="1"/>
    <col min="9216" max="9218" width="15.7109375" style="915" customWidth="1"/>
    <col min="9219" max="9219" width="30.7109375" style="915" customWidth="1"/>
    <col min="9220" max="9220" width="13.7109375" style="915" customWidth="1"/>
    <col min="9221" max="9221" width="21" style="915" customWidth="1"/>
    <col min="9222" max="9223" width="15.7109375" style="915" customWidth="1"/>
    <col min="9224" max="9467" width="9.140625" style="915"/>
    <col min="9468" max="9468" width="5.7109375" style="915" customWidth="1"/>
    <col min="9469" max="9469" width="37.7109375" style="915" customWidth="1"/>
    <col min="9470" max="9470" width="15.7109375" style="915" customWidth="1"/>
    <col min="9471" max="9471" width="12.28515625" style="915" customWidth="1"/>
    <col min="9472" max="9474" width="15.7109375" style="915" customWidth="1"/>
    <col min="9475" max="9475" width="30.7109375" style="915" customWidth="1"/>
    <col min="9476" max="9476" width="13.7109375" style="915" customWidth="1"/>
    <col min="9477" max="9477" width="21" style="915" customWidth="1"/>
    <col min="9478" max="9479" width="15.7109375" style="915" customWidth="1"/>
    <col min="9480" max="9723" width="9.140625" style="915"/>
    <col min="9724" max="9724" width="5.7109375" style="915" customWidth="1"/>
    <col min="9725" max="9725" width="37.7109375" style="915" customWidth="1"/>
    <col min="9726" max="9726" width="15.7109375" style="915" customWidth="1"/>
    <col min="9727" max="9727" width="12.28515625" style="915" customWidth="1"/>
    <col min="9728" max="9730" width="15.7109375" style="915" customWidth="1"/>
    <col min="9731" max="9731" width="30.7109375" style="915" customWidth="1"/>
    <col min="9732" max="9732" width="13.7109375" style="915" customWidth="1"/>
    <col min="9733" max="9733" width="21" style="915" customWidth="1"/>
    <col min="9734" max="9735" width="15.7109375" style="915" customWidth="1"/>
    <col min="9736" max="9979" width="9.140625" style="915"/>
    <col min="9980" max="9980" width="5.7109375" style="915" customWidth="1"/>
    <col min="9981" max="9981" width="37.7109375" style="915" customWidth="1"/>
    <col min="9982" max="9982" width="15.7109375" style="915" customWidth="1"/>
    <col min="9983" max="9983" width="12.28515625" style="915" customWidth="1"/>
    <col min="9984" max="9986" width="15.7109375" style="915" customWidth="1"/>
    <col min="9987" max="9987" width="30.7109375" style="915" customWidth="1"/>
    <col min="9988" max="9988" width="13.7109375" style="915" customWidth="1"/>
    <col min="9989" max="9989" width="21" style="915" customWidth="1"/>
    <col min="9990" max="9991" width="15.7109375" style="915" customWidth="1"/>
    <col min="9992" max="10235" width="9.140625" style="915"/>
    <col min="10236" max="10236" width="5.7109375" style="915" customWidth="1"/>
    <col min="10237" max="10237" width="37.7109375" style="915" customWidth="1"/>
    <col min="10238" max="10238" width="15.7109375" style="915" customWidth="1"/>
    <col min="10239" max="10239" width="12.28515625" style="915" customWidth="1"/>
    <col min="10240" max="10242" width="15.7109375" style="915" customWidth="1"/>
    <col min="10243" max="10243" width="30.7109375" style="915" customWidth="1"/>
    <col min="10244" max="10244" width="13.7109375" style="915" customWidth="1"/>
    <col min="10245" max="10245" width="21" style="915" customWidth="1"/>
    <col min="10246" max="10247" width="15.7109375" style="915" customWidth="1"/>
    <col min="10248" max="10491" width="9.140625" style="915"/>
    <col min="10492" max="10492" width="5.7109375" style="915" customWidth="1"/>
    <col min="10493" max="10493" width="37.7109375" style="915" customWidth="1"/>
    <col min="10494" max="10494" width="15.7109375" style="915" customWidth="1"/>
    <col min="10495" max="10495" width="12.28515625" style="915" customWidth="1"/>
    <col min="10496" max="10498" width="15.7109375" style="915" customWidth="1"/>
    <col min="10499" max="10499" width="30.7109375" style="915" customWidth="1"/>
    <col min="10500" max="10500" width="13.7109375" style="915" customWidth="1"/>
    <col min="10501" max="10501" width="21" style="915" customWidth="1"/>
    <col min="10502" max="10503" width="15.7109375" style="915" customWidth="1"/>
    <col min="10504" max="10747" width="9.140625" style="915"/>
    <col min="10748" max="10748" width="5.7109375" style="915" customWidth="1"/>
    <col min="10749" max="10749" width="37.7109375" style="915" customWidth="1"/>
    <col min="10750" max="10750" width="15.7109375" style="915" customWidth="1"/>
    <col min="10751" max="10751" width="12.28515625" style="915" customWidth="1"/>
    <col min="10752" max="10754" width="15.7109375" style="915" customWidth="1"/>
    <col min="10755" max="10755" width="30.7109375" style="915" customWidth="1"/>
    <col min="10756" max="10756" width="13.7109375" style="915" customWidth="1"/>
    <col min="10757" max="10757" width="21" style="915" customWidth="1"/>
    <col min="10758" max="10759" width="15.7109375" style="915" customWidth="1"/>
    <col min="10760" max="11003" width="9.140625" style="915"/>
    <col min="11004" max="11004" width="5.7109375" style="915" customWidth="1"/>
    <col min="11005" max="11005" width="37.7109375" style="915" customWidth="1"/>
    <col min="11006" max="11006" width="15.7109375" style="915" customWidth="1"/>
    <col min="11007" max="11007" width="12.28515625" style="915" customWidth="1"/>
    <col min="11008" max="11010" width="15.7109375" style="915" customWidth="1"/>
    <col min="11011" max="11011" width="30.7109375" style="915" customWidth="1"/>
    <col min="11012" max="11012" width="13.7109375" style="915" customWidth="1"/>
    <col min="11013" max="11013" width="21" style="915" customWidth="1"/>
    <col min="11014" max="11015" width="15.7109375" style="915" customWidth="1"/>
    <col min="11016" max="11259" width="9.140625" style="915"/>
    <col min="11260" max="11260" width="5.7109375" style="915" customWidth="1"/>
    <col min="11261" max="11261" width="37.7109375" style="915" customWidth="1"/>
    <col min="11262" max="11262" width="15.7109375" style="915" customWidth="1"/>
    <col min="11263" max="11263" width="12.28515625" style="915" customWidth="1"/>
    <col min="11264" max="11266" width="15.7109375" style="915" customWidth="1"/>
    <col min="11267" max="11267" width="30.7109375" style="915" customWidth="1"/>
    <col min="11268" max="11268" width="13.7109375" style="915" customWidth="1"/>
    <col min="11269" max="11269" width="21" style="915" customWidth="1"/>
    <col min="11270" max="11271" width="15.7109375" style="915" customWidth="1"/>
    <col min="11272" max="11515" width="9.140625" style="915"/>
    <col min="11516" max="11516" width="5.7109375" style="915" customWidth="1"/>
    <col min="11517" max="11517" width="37.7109375" style="915" customWidth="1"/>
    <col min="11518" max="11518" width="15.7109375" style="915" customWidth="1"/>
    <col min="11519" max="11519" width="12.28515625" style="915" customWidth="1"/>
    <col min="11520" max="11522" width="15.7109375" style="915" customWidth="1"/>
    <col min="11523" max="11523" width="30.7109375" style="915" customWidth="1"/>
    <col min="11524" max="11524" width="13.7109375" style="915" customWidth="1"/>
    <col min="11525" max="11525" width="21" style="915" customWidth="1"/>
    <col min="11526" max="11527" width="15.7109375" style="915" customWidth="1"/>
    <col min="11528" max="11771" width="9.140625" style="915"/>
    <col min="11772" max="11772" width="5.7109375" style="915" customWidth="1"/>
    <col min="11773" max="11773" width="37.7109375" style="915" customWidth="1"/>
    <col min="11774" max="11774" width="15.7109375" style="915" customWidth="1"/>
    <col min="11775" max="11775" width="12.28515625" style="915" customWidth="1"/>
    <col min="11776" max="11778" width="15.7109375" style="915" customWidth="1"/>
    <col min="11779" max="11779" width="30.7109375" style="915" customWidth="1"/>
    <col min="11780" max="11780" width="13.7109375" style="915" customWidth="1"/>
    <col min="11781" max="11781" width="21" style="915" customWidth="1"/>
    <col min="11782" max="11783" width="15.7109375" style="915" customWidth="1"/>
    <col min="11784" max="12027" width="9.140625" style="915"/>
    <col min="12028" max="12028" width="5.7109375" style="915" customWidth="1"/>
    <col min="12029" max="12029" width="37.7109375" style="915" customWidth="1"/>
    <col min="12030" max="12030" width="15.7109375" style="915" customWidth="1"/>
    <col min="12031" max="12031" width="12.28515625" style="915" customWidth="1"/>
    <col min="12032" max="12034" width="15.7109375" style="915" customWidth="1"/>
    <col min="12035" max="12035" width="30.7109375" style="915" customWidth="1"/>
    <col min="12036" max="12036" width="13.7109375" style="915" customWidth="1"/>
    <col min="12037" max="12037" width="21" style="915" customWidth="1"/>
    <col min="12038" max="12039" width="15.7109375" style="915" customWidth="1"/>
    <col min="12040" max="12283" width="9.140625" style="915"/>
    <col min="12284" max="12284" width="5.7109375" style="915" customWidth="1"/>
    <col min="12285" max="12285" width="37.7109375" style="915" customWidth="1"/>
    <col min="12286" max="12286" width="15.7109375" style="915" customWidth="1"/>
    <col min="12287" max="12287" width="12.28515625" style="915" customWidth="1"/>
    <col min="12288" max="12290" width="15.7109375" style="915" customWidth="1"/>
    <col min="12291" max="12291" width="30.7109375" style="915" customWidth="1"/>
    <col min="12292" max="12292" width="13.7109375" style="915" customWidth="1"/>
    <col min="12293" max="12293" width="21" style="915" customWidth="1"/>
    <col min="12294" max="12295" width="15.7109375" style="915" customWidth="1"/>
    <col min="12296" max="12539" width="9.140625" style="915"/>
    <col min="12540" max="12540" width="5.7109375" style="915" customWidth="1"/>
    <col min="12541" max="12541" width="37.7109375" style="915" customWidth="1"/>
    <col min="12542" max="12542" width="15.7109375" style="915" customWidth="1"/>
    <col min="12543" max="12543" width="12.28515625" style="915" customWidth="1"/>
    <col min="12544" max="12546" width="15.7109375" style="915" customWidth="1"/>
    <col min="12547" max="12547" width="30.7109375" style="915" customWidth="1"/>
    <col min="12548" max="12548" width="13.7109375" style="915" customWidth="1"/>
    <col min="12549" max="12549" width="21" style="915" customWidth="1"/>
    <col min="12550" max="12551" width="15.7109375" style="915" customWidth="1"/>
    <col min="12552" max="12795" width="9.140625" style="915"/>
    <col min="12796" max="12796" width="5.7109375" style="915" customWidth="1"/>
    <col min="12797" max="12797" width="37.7109375" style="915" customWidth="1"/>
    <col min="12798" max="12798" width="15.7109375" style="915" customWidth="1"/>
    <col min="12799" max="12799" width="12.28515625" style="915" customWidth="1"/>
    <col min="12800" max="12802" width="15.7109375" style="915" customWidth="1"/>
    <col min="12803" max="12803" width="30.7109375" style="915" customWidth="1"/>
    <col min="12804" max="12804" width="13.7109375" style="915" customWidth="1"/>
    <col min="12805" max="12805" width="21" style="915" customWidth="1"/>
    <col min="12806" max="12807" width="15.7109375" style="915" customWidth="1"/>
    <col min="12808" max="13051" width="9.140625" style="915"/>
    <col min="13052" max="13052" width="5.7109375" style="915" customWidth="1"/>
    <col min="13053" max="13053" width="37.7109375" style="915" customWidth="1"/>
    <col min="13054" max="13054" width="15.7109375" style="915" customWidth="1"/>
    <col min="13055" max="13055" width="12.28515625" style="915" customWidth="1"/>
    <col min="13056" max="13058" width="15.7109375" style="915" customWidth="1"/>
    <col min="13059" max="13059" width="30.7109375" style="915" customWidth="1"/>
    <col min="13060" max="13060" width="13.7109375" style="915" customWidth="1"/>
    <col min="13061" max="13061" width="21" style="915" customWidth="1"/>
    <col min="13062" max="13063" width="15.7109375" style="915" customWidth="1"/>
    <col min="13064" max="13307" width="9.140625" style="915"/>
    <col min="13308" max="13308" width="5.7109375" style="915" customWidth="1"/>
    <col min="13309" max="13309" width="37.7109375" style="915" customWidth="1"/>
    <col min="13310" max="13310" width="15.7109375" style="915" customWidth="1"/>
    <col min="13311" max="13311" width="12.28515625" style="915" customWidth="1"/>
    <col min="13312" max="13314" width="15.7109375" style="915" customWidth="1"/>
    <col min="13315" max="13315" width="30.7109375" style="915" customWidth="1"/>
    <col min="13316" max="13316" width="13.7109375" style="915" customWidth="1"/>
    <col min="13317" max="13317" width="21" style="915" customWidth="1"/>
    <col min="13318" max="13319" width="15.7109375" style="915" customWidth="1"/>
    <col min="13320" max="13563" width="9.140625" style="915"/>
    <col min="13564" max="13564" width="5.7109375" style="915" customWidth="1"/>
    <col min="13565" max="13565" width="37.7109375" style="915" customWidth="1"/>
    <col min="13566" max="13566" width="15.7109375" style="915" customWidth="1"/>
    <col min="13567" max="13567" width="12.28515625" style="915" customWidth="1"/>
    <col min="13568" max="13570" width="15.7109375" style="915" customWidth="1"/>
    <col min="13571" max="13571" width="30.7109375" style="915" customWidth="1"/>
    <col min="13572" max="13572" width="13.7109375" style="915" customWidth="1"/>
    <col min="13573" max="13573" width="21" style="915" customWidth="1"/>
    <col min="13574" max="13575" width="15.7109375" style="915" customWidth="1"/>
    <col min="13576" max="13819" width="9.140625" style="915"/>
    <col min="13820" max="13820" width="5.7109375" style="915" customWidth="1"/>
    <col min="13821" max="13821" width="37.7109375" style="915" customWidth="1"/>
    <col min="13822" max="13822" width="15.7109375" style="915" customWidth="1"/>
    <col min="13823" max="13823" width="12.28515625" style="915" customWidth="1"/>
    <col min="13824" max="13826" width="15.7109375" style="915" customWidth="1"/>
    <col min="13827" max="13827" width="30.7109375" style="915" customWidth="1"/>
    <col min="13828" max="13828" width="13.7109375" style="915" customWidth="1"/>
    <col min="13829" max="13829" width="21" style="915" customWidth="1"/>
    <col min="13830" max="13831" width="15.7109375" style="915" customWidth="1"/>
    <col min="13832" max="14075" width="9.140625" style="915"/>
    <col min="14076" max="14076" width="5.7109375" style="915" customWidth="1"/>
    <col min="14077" max="14077" width="37.7109375" style="915" customWidth="1"/>
    <col min="14078" max="14078" width="15.7109375" style="915" customWidth="1"/>
    <col min="14079" max="14079" width="12.28515625" style="915" customWidth="1"/>
    <col min="14080" max="14082" width="15.7109375" style="915" customWidth="1"/>
    <col min="14083" max="14083" width="30.7109375" style="915" customWidth="1"/>
    <col min="14084" max="14084" width="13.7109375" style="915" customWidth="1"/>
    <col min="14085" max="14085" width="21" style="915" customWidth="1"/>
    <col min="14086" max="14087" width="15.7109375" style="915" customWidth="1"/>
    <col min="14088" max="14331" width="9.140625" style="915"/>
    <col min="14332" max="14332" width="5.7109375" style="915" customWidth="1"/>
    <col min="14333" max="14333" width="37.7109375" style="915" customWidth="1"/>
    <col min="14334" max="14334" width="15.7109375" style="915" customWidth="1"/>
    <col min="14335" max="14335" width="12.28515625" style="915" customWidth="1"/>
    <col min="14336" max="14338" width="15.7109375" style="915" customWidth="1"/>
    <col min="14339" max="14339" width="30.7109375" style="915" customWidth="1"/>
    <col min="14340" max="14340" width="13.7109375" style="915" customWidth="1"/>
    <col min="14341" max="14341" width="21" style="915" customWidth="1"/>
    <col min="14342" max="14343" width="15.7109375" style="915" customWidth="1"/>
    <col min="14344" max="14587" width="9.140625" style="915"/>
    <col min="14588" max="14588" width="5.7109375" style="915" customWidth="1"/>
    <col min="14589" max="14589" width="37.7109375" style="915" customWidth="1"/>
    <col min="14590" max="14590" width="15.7109375" style="915" customWidth="1"/>
    <col min="14591" max="14591" width="12.28515625" style="915" customWidth="1"/>
    <col min="14592" max="14594" width="15.7109375" style="915" customWidth="1"/>
    <col min="14595" max="14595" width="30.7109375" style="915" customWidth="1"/>
    <col min="14596" max="14596" width="13.7109375" style="915" customWidth="1"/>
    <col min="14597" max="14597" width="21" style="915" customWidth="1"/>
    <col min="14598" max="14599" width="15.7109375" style="915" customWidth="1"/>
    <col min="14600" max="14843" width="9.140625" style="915"/>
    <col min="14844" max="14844" width="5.7109375" style="915" customWidth="1"/>
    <col min="14845" max="14845" width="37.7109375" style="915" customWidth="1"/>
    <col min="14846" max="14846" width="15.7109375" style="915" customWidth="1"/>
    <col min="14847" max="14847" width="12.28515625" style="915" customWidth="1"/>
    <col min="14848" max="14850" width="15.7109375" style="915" customWidth="1"/>
    <col min="14851" max="14851" width="30.7109375" style="915" customWidth="1"/>
    <col min="14852" max="14852" width="13.7109375" style="915" customWidth="1"/>
    <col min="14853" max="14853" width="21" style="915" customWidth="1"/>
    <col min="14854" max="14855" width="15.7109375" style="915" customWidth="1"/>
    <col min="14856" max="15099" width="9.140625" style="915"/>
    <col min="15100" max="15100" width="5.7109375" style="915" customWidth="1"/>
    <col min="15101" max="15101" width="37.7109375" style="915" customWidth="1"/>
    <col min="15102" max="15102" width="15.7109375" style="915" customWidth="1"/>
    <col min="15103" max="15103" width="12.28515625" style="915" customWidth="1"/>
    <col min="15104" max="15106" width="15.7109375" style="915" customWidth="1"/>
    <col min="15107" max="15107" width="30.7109375" style="915" customWidth="1"/>
    <col min="15108" max="15108" width="13.7109375" style="915" customWidth="1"/>
    <col min="15109" max="15109" width="21" style="915" customWidth="1"/>
    <col min="15110" max="15111" width="15.7109375" style="915" customWidth="1"/>
    <col min="15112" max="15355" width="9.140625" style="915"/>
    <col min="15356" max="15356" width="5.7109375" style="915" customWidth="1"/>
    <col min="15357" max="15357" width="37.7109375" style="915" customWidth="1"/>
    <col min="15358" max="15358" width="15.7109375" style="915" customWidth="1"/>
    <col min="15359" max="15359" width="12.28515625" style="915" customWidth="1"/>
    <col min="15360" max="15362" width="15.7109375" style="915" customWidth="1"/>
    <col min="15363" max="15363" width="30.7109375" style="915" customWidth="1"/>
    <col min="15364" max="15364" width="13.7109375" style="915" customWidth="1"/>
    <col min="15365" max="15365" width="21" style="915" customWidth="1"/>
    <col min="15366" max="15367" width="15.7109375" style="915" customWidth="1"/>
    <col min="15368" max="15611" width="9.140625" style="915"/>
    <col min="15612" max="15612" width="5.7109375" style="915" customWidth="1"/>
    <col min="15613" max="15613" width="37.7109375" style="915" customWidth="1"/>
    <col min="15614" max="15614" width="15.7109375" style="915" customWidth="1"/>
    <col min="15615" max="15615" width="12.28515625" style="915" customWidth="1"/>
    <col min="15616" max="15618" width="15.7109375" style="915" customWidth="1"/>
    <col min="15619" max="15619" width="30.7109375" style="915" customWidth="1"/>
    <col min="15620" max="15620" width="13.7109375" style="915" customWidth="1"/>
    <col min="15621" max="15621" width="21" style="915" customWidth="1"/>
    <col min="15622" max="15623" width="15.7109375" style="915" customWidth="1"/>
    <col min="15624" max="15867" width="9.140625" style="915"/>
    <col min="15868" max="15868" width="5.7109375" style="915" customWidth="1"/>
    <col min="15869" max="15869" width="37.7109375" style="915" customWidth="1"/>
    <col min="15870" max="15870" width="15.7109375" style="915" customWidth="1"/>
    <col min="15871" max="15871" width="12.28515625" style="915" customWidth="1"/>
    <col min="15872" max="15874" width="15.7109375" style="915" customWidth="1"/>
    <col min="15875" max="15875" width="30.7109375" style="915" customWidth="1"/>
    <col min="15876" max="15876" width="13.7109375" style="915" customWidth="1"/>
    <col min="15877" max="15877" width="21" style="915" customWidth="1"/>
    <col min="15878" max="15879" width="15.7109375" style="915" customWidth="1"/>
    <col min="15880" max="16123" width="9.140625" style="915"/>
    <col min="16124" max="16124" width="5.7109375" style="915" customWidth="1"/>
    <col min="16125" max="16125" width="37.7109375" style="915" customWidth="1"/>
    <col min="16126" max="16126" width="15.7109375" style="915" customWidth="1"/>
    <col min="16127" max="16127" width="12.28515625" style="915" customWidth="1"/>
    <col min="16128" max="16130" width="15.7109375" style="915" customWidth="1"/>
    <col min="16131" max="16131" width="30.7109375" style="915" customWidth="1"/>
    <col min="16132" max="16132" width="13.7109375" style="915" customWidth="1"/>
    <col min="16133" max="16133" width="21" style="915" customWidth="1"/>
    <col min="16134" max="16135" width="15.7109375" style="915" customWidth="1"/>
    <col min="16136" max="16384" width="9.140625" style="915"/>
  </cols>
  <sheetData>
    <row r="1" spans="1:14" x14ac:dyDescent="0.25">
      <c r="G1" s="1244" t="s">
        <v>2446</v>
      </c>
    </row>
    <row r="2" spans="1:14" x14ac:dyDescent="0.25">
      <c r="A2" s="1859" t="s">
        <v>1532</v>
      </c>
      <c r="B2" s="1859"/>
      <c r="C2" s="1859"/>
      <c r="D2" s="1859"/>
      <c r="E2" s="1859"/>
      <c r="F2" s="1859"/>
      <c r="G2" s="1859"/>
    </row>
    <row r="3" spans="1:14" x14ac:dyDescent="0.25">
      <c r="A3" s="1859" t="s">
        <v>2242</v>
      </c>
      <c r="B3" s="1859"/>
      <c r="C3" s="1859"/>
      <c r="D3" s="1859"/>
      <c r="E3" s="1859"/>
      <c r="F3" s="1859"/>
      <c r="G3" s="1859"/>
    </row>
    <row r="4" spans="1:14" x14ac:dyDescent="0.25">
      <c r="A4" s="1859" t="s">
        <v>2444</v>
      </c>
      <c r="B4" s="1859"/>
      <c r="C4" s="1859"/>
      <c r="D4" s="1859"/>
      <c r="E4" s="1859"/>
      <c r="F4" s="1859"/>
      <c r="G4" s="1859"/>
    </row>
    <row r="5" spans="1:14" ht="12.75" customHeight="1" x14ac:dyDescent="0.25"/>
    <row r="6" spans="1:14" ht="161.25" customHeight="1" x14ac:dyDescent="0.25">
      <c r="A6" s="1529" t="s">
        <v>6</v>
      </c>
      <c r="B6" s="1529" t="s">
        <v>1535</v>
      </c>
      <c r="C6" s="1529" t="s">
        <v>1107</v>
      </c>
      <c r="D6" s="1529" t="s">
        <v>1536</v>
      </c>
      <c r="E6" s="1529" t="s">
        <v>1106</v>
      </c>
      <c r="F6" s="1529" t="s">
        <v>1537</v>
      </c>
      <c r="G6" s="1529" t="s">
        <v>1538</v>
      </c>
    </row>
    <row r="7" spans="1:14" x14ac:dyDescent="0.25">
      <c r="A7" s="1620">
        <v>1</v>
      </c>
      <c r="B7" s="1620">
        <v>2</v>
      </c>
      <c r="C7" s="1620">
        <v>3</v>
      </c>
      <c r="D7" s="1620">
        <v>4</v>
      </c>
      <c r="E7" s="1620">
        <v>5</v>
      </c>
      <c r="F7" s="1620">
        <v>6</v>
      </c>
      <c r="G7" s="1620">
        <v>7</v>
      </c>
    </row>
    <row r="8" spans="1:14" ht="19.5" customHeight="1" x14ac:dyDescent="0.25">
      <c r="A8" s="1830" t="s">
        <v>100</v>
      </c>
      <c r="B8" s="1830"/>
      <c r="C8" s="1830"/>
      <c r="D8" s="1830"/>
      <c r="E8" s="1830"/>
      <c r="F8" s="1830"/>
      <c r="G8" s="1830"/>
    </row>
    <row r="9" spans="1:14" ht="134.25" customHeight="1" x14ac:dyDescent="0.25">
      <c r="A9" s="1206" t="s">
        <v>20</v>
      </c>
      <c r="B9" s="1528" t="s">
        <v>2243</v>
      </c>
      <c r="C9" s="1529" t="s">
        <v>2244</v>
      </c>
      <c r="D9" s="1390">
        <v>67</v>
      </c>
      <c r="E9" s="1391">
        <v>162.6</v>
      </c>
      <c r="F9" s="1392">
        <v>88.6</v>
      </c>
      <c r="G9" s="1393" t="s">
        <v>2407</v>
      </c>
      <c r="H9" s="1394"/>
      <c r="I9" s="1503"/>
    </row>
    <row r="10" spans="1:14" ht="50.25" customHeight="1" x14ac:dyDescent="0.25">
      <c r="A10" s="1206" t="s">
        <v>22</v>
      </c>
      <c r="B10" s="1528" t="s">
        <v>2245</v>
      </c>
      <c r="C10" s="1529" t="s">
        <v>2246</v>
      </c>
      <c r="D10" s="1390">
        <v>29</v>
      </c>
      <c r="E10" s="1390">
        <v>29</v>
      </c>
      <c r="F10" s="1392">
        <v>29</v>
      </c>
      <c r="G10" s="1395" t="s">
        <v>2247</v>
      </c>
      <c r="H10" s="1394"/>
    </row>
    <row r="11" spans="1:14" ht="143.25" customHeight="1" x14ac:dyDescent="0.25">
      <c r="A11" s="1206" t="s">
        <v>305</v>
      </c>
      <c r="B11" s="1528" t="s">
        <v>2248</v>
      </c>
      <c r="C11" s="1396" t="s">
        <v>1082</v>
      </c>
      <c r="D11" s="1390">
        <v>357</v>
      </c>
      <c r="E11" s="1390">
        <v>357</v>
      </c>
      <c r="F11" s="1392">
        <v>316</v>
      </c>
      <c r="G11" s="1393" t="s">
        <v>2412</v>
      </c>
      <c r="H11" s="1394"/>
    </row>
    <row r="12" spans="1:14" ht="145.5" customHeight="1" x14ac:dyDescent="0.25">
      <c r="A12" s="1206" t="s">
        <v>422</v>
      </c>
      <c r="B12" s="1528" t="s">
        <v>2249</v>
      </c>
      <c r="C12" s="1396" t="s">
        <v>2250</v>
      </c>
      <c r="D12" s="1390">
        <v>19.2</v>
      </c>
      <c r="E12" s="1390">
        <v>32.130000000000003</v>
      </c>
      <c r="F12" s="1392">
        <v>28.4</v>
      </c>
      <c r="G12" s="1393" t="s">
        <v>2413</v>
      </c>
      <c r="H12" s="1394"/>
      <c r="N12" s="1394"/>
    </row>
    <row r="13" spans="1:14" ht="50.25" customHeight="1" x14ac:dyDescent="0.25">
      <c r="A13" s="1206" t="s">
        <v>566</v>
      </c>
      <c r="B13" s="1528" t="s">
        <v>2251</v>
      </c>
      <c r="C13" s="1396" t="s">
        <v>2252</v>
      </c>
      <c r="D13" s="1390">
        <v>0</v>
      </c>
      <c r="E13" s="1390">
        <v>0</v>
      </c>
      <c r="F13" s="1392">
        <v>0</v>
      </c>
      <c r="G13" s="1397" t="s">
        <v>2253</v>
      </c>
    </row>
    <row r="14" spans="1:14" ht="45.75" customHeight="1" x14ac:dyDescent="0.25">
      <c r="A14" s="1206" t="s">
        <v>570</v>
      </c>
      <c r="B14" s="1528" t="s">
        <v>2254</v>
      </c>
      <c r="C14" s="1396" t="s">
        <v>1076</v>
      </c>
      <c r="D14" s="1390">
        <v>354</v>
      </c>
      <c r="E14" s="1390">
        <v>0</v>
      </c>
      <c r="F14" s="1392">
        <v>0</v>
      </c>
      <c r="G14" s="1397" t="s">
        <v>2253</v>
      </c>
    </row>
    <row r="15" spans="1:14" ht="53.25" customHeight="1" x14ac:dyDescent="0.25">
      <c r="A15" s="1206" t="s">
        <v>1097</v>
      </c>
      <c r="B15" s="1528" t="s">
        <v>2255</v>
      </c>
      <c r="C15" s="1396" t="s">
        <v>2256</v>
      </c>
      <c r="D15" s="1390">
        <v>0</v>
      </c>
      <c r="E15" s="1390">
        <v>0</v>
      </c>
      <c r="F15" s="1392">
        <v>32.090000000000003</v>
      </c>
      <c r="G15" s="1395" t="s">
        <v>2257</v>
      </c>
    </row>
    <row r="16" spans="1:14" ht="55.5" customHeight="1" x14ac:dyDescent="0.25">
      <c r="A16" s="1206" t="s">
        <v>1095</v>
      </c>
      <c r="B16" s="1528" t="s">
        <v>2258</v>
      </c>
      <c r="C16" s="1396" t="s">
        <v>2256</v>
      </c>
      <c r="D16" s="1390">
        <v>0</v>
      </c>
      <c r="E16" s="1390">
        <v>0</v>
      </c>
      <c r="F16" s="1392">
        <v>0</v>
      </c>
      <c r="G16" s="1397" t="s">
        <v>2253</v>
      </c>
    </row>
    <row r="17" spans="1:7" ht="97.5" customHeight="1" x14ac:dyDescent="0.25">
      <c r="A17" s="1206" t="s">
        <v>1093</v>
      </c>
      <c r="B17" s="1528" t="s">
        <v>2259</v>
      </c>
      <c r="C17" s="1396" t="s">
        <v>2256</v>
      </c>
      <c r="D17" s="1390">
        <v>0</v>
      </c>
      <c r="E17" s="1390">
        <v>0</v>
      </c>
      <c r="F17" s="1392">
        <v>0.02</v>
      </c>
      <c r="G17" s="1395" t="s">
        <v>2260</v>
      </c>
    </row>
    <row r="18" spans="1:7" ht="144" customHeight="1" x14ac:dyDescent="0.25">
      <c r="A18" s="1206" t="s">
        <v>2261</v>
      </c>
      <c r="B18" s="1528" t="s">
        <v>2262</v>
      </c>
      <c r="C18" s="1396" t="s">
        <v>1651</v>
      </c>
      <c r="D18" s="1390">
        <v>3400</v>
      </c>
      <c r="E18" s="1390">
        <v>2113</v>
      </c>
      <c r="F18" s="1392">
        <v>1461</v>
      </c>
      <c r="G18" s="1397" t="s">
        <v>2409</v>
      </c>
    </row>
    <row r="19" spans="1:7" ht="28.5" customHeight="1" x14ac:dyDescent="0.25">
      <c r="A19" s="1830" t="s">
        <v>758</v>
      </c>
      <c r="B19" s="1830"/>
      <c r="C19" s="1830"/>
      <c r="D19" s="1830"/>
      <c r="E19" s="1830"/>
      <c r="F19" s="1830"/>
      <c r="G19" s="1830"/>
    </row>
    <row r="20" spans="1:7" ht="101.25" customHeight="1" x14ac:dyDescent="0.25">
      <c r="A20" s="1527" t="s">
        <v>26</v>
      </c>
      <c r="B20" s="1528" t="s">
        <v>2263</v>
      </c>
      <c r="C20" s="1529" t="s">
        <v>2246</v>
      </c>
      <c r="D20" s="1398">
        <v>1</v>
      </c>
      <c r="E20" s="1398">
        <v>5</v>
      </c>
      <c r="F20" s="1398">
        <v>5</v>
      </c>
      <c r="G20" s="1528" t="s">
        <v>2264</v>
      </c>
    </row>
    <row r="21" spans="1:7" ht="37.5" customHeight="1" x14ac:dyDescent="0.25">
      <c r="A21" s="1830" t="s">
        <v>104</v>
      </c>
      <c r="B21" s="1830"/>
      <c r="C21" s="1830"/>
      <c r="D21" s="1830"/>
      <c r="E21" s="1830"/>
      <c r="F21" s="1830"/>
      <c r="G21" s="1830"/>
    </row>
    <row r="22" spans="1:7" ht="195.75" customHeight="1" x14ac:dyDescent="0.25">
      <c r="A22" s="1399" t="s">
        <v>38</v>
      </c>
      <c r="B22" s="1211" t="s">
        <v>2265</v>
      </c>
      <c r="C22" s="1529" t="s">
        <v>1063</v>
      </c>
      <c r="D22" s="1400">
        <v>100</v>
      </c>
      <c r="E22" s="1400">
        <v>100</v>
      </c>
      <c r="F22" s="1400">
        <v>100</v>
      </c>
      <c r="G22" s="1211" t="s">
        <v>2266</v>
      </c>
    </row>
    <row r="23" spans="1:7" ht="126" customHeight="1" x14ac:dyDescent="0.25">
      <c r="A23" s="1399" t="s">
        <v>40</v>
      </c>
      <c r="B23" s="1211" t="s">
        <v>2267</v>
      </c>
      <c r="C23" s="1529" t="s">
        <v>1076</v>
      </c>
      <c r="D23" s="1400">
        <v>7</v>
      </c>
      <c r="E23" s="1400">
        <v>7</v>
      </c>
      <c r="F23" s="1400">
        <v>7</v>
      </c>
      <c r="G23" s="1211" t="s">
        <v>2266</v>
      </c>
    </row>
    <row r="24" spans="1:7" ht="29.25" customHeight="1" x14ac:dyDescent="0.25">
      <c r="A24" s="1830" t="s">
        <v>106</v>
      </c>
      <c r="B24" s="1830"/>
      <c r="C24" s="1830"/>
      <c r="D24" s="1830"/>
      <c r="E24" s="1830"/>
      <c r="F24" s="1830"/>
      <c r="G24" s="1830"/>
    </row>
    <row r="25" spans="1:7" ht="69" customHeight="1" x14ac:dyDescent="0.25">
      <c r="A25" s="1527" t="s">
        <v>48</v>
      </c>
      <c r="B25" s="1211" t="s">
        <v>2268</v>
      </c>
      <c r="C25" s="1401" t="s">
        <v>2269</v>
      </c>
      <c r="D25" s="1401">
        <v>1</v>
      </c>
      <c r="E25" s="1401">
        <v>1</v>
      </c>
      <c r="F25" s="1402">
        <v>1</v>
      </c>
      <c r="G25" s="1210" t="s">
        <v>2270</v>
      </c>
    </row>
    <row r="26" spans="1:7" ht="26.25" customHeight="1" x14ac:dyDescent="0.25">
      <c r="A26" s="2138" t="s">
        <v>2271</v>
      </c>
      <c r="B26" s="2138"/>
      <c r="C26" s="2138"/>
      <c r="D26" s="2138"/>
      <c r="E26" s="2138"/>
      <c r="F26" s="2138"/>
      <c r="G26" s="2138"/>
    </row>
    <row r="27" spans="1:7" ht="69" customHeight="1" x14ac:dyDescent="0.25">
      <c r="A27" s="1530" t="s">
        <v>77</v>
      </c>
      <c r="B27" s="1531" t="s">
        <v>2272</v>
      </c>
      <c r="C27" s="920" t="s">
        <v>1651</v>
      </c>
      <c r="D27" s="921">
        <v>0</v>
      </c>
      <c r="E27" s="920">
        <v>0</v>
      </c>
      <c r="F27" s="920">
        <v>0</v>
      </c>
      <c r="G27" s="1531" t="s">
        <v>2273</v>
      </c>
    </row>
    <row r="28" spans="1:7" ht="31.5" customHeight="1" x14ac:dyDescent="0.25">
      <c r="A28" s="2138" t="s">
        <v>109</v>
      </c>
      <c r="B28" s="2138"/>
      <c r="C28" s="2138"/>
      <c r="D28" s="2138"/>
      <c r="E28" s="2138"/>
      <c r="F28" s="2138"/>
      <c r="G28" s="2138"/>
    </row>
    <row r="29" spans="1:7" ht="93.75" customHeight="1" x14ac:dyDescent="0.25">
      <c r="A29" s="1530" t="s">
        <v>85</v>
      </c>
      <c r="B29" s="1531" t="s">
        <v>2274</v>
      </c>
      <c r="C29" s="920" t="s">
        <v>1076</v>
      </c>
      <c r="D29" s="921">
        <v>0</v>
      </c>
      <c r="E29" s="920">
        <v>0</v>
      </c>
      <c r="F29" s="920">
        <v>0</v>
      </c>
      <c r="G29" s="1403" t="s">
        <v>2275</v>
      </c>
    </row>
    <row r="30" spans="1:7" ht="71.25" customHeight="1" x14ac:dyDescent="0.25">
      <c r="A30" s="1530" t="s">
        <v>87</v>
      </c>
      <c r="B30" s="1531" t="s">
        <v>2276</v>
      </c>
      <c r="C30" s="920" t="s">
        <v>1076</v>
      </c>
      <c r="D30" s="921">
        <v>0</v>
      </c>
      <c r="E30" s="920">
        <v>0</v>
      </c>
      <c r="F30" s="920">
        <v>0</v>
      </c>
      <c r="G30" s="1403" t="s">
        <v>2253</v>
      </c>
    </row>
    <row r="31" spans="1:7" ht="90" x14ac:dyDescent="0.25">
      <c r="A31" s="1530" t="s">
        <v>89</v>
      </c>
      <c r="B31" s="1531" t="s">
        <v>2277</v>
      </c>
      <c r="C31" s="920" t="s">
        <v>1076</v>
      </c>
      <c r="D31" s="921">
        <v>0</v>
      </c>
      <c r="E31" s="920">
        <v>0</v>
      </c>
      <c r="F31" s="920">
        <v>0</v>
      </c>
      <c r="G31" s="1403" t="s">
        <v>2253</v>
      </c>
    </row>
    <row r="32" spans="1:7" ht="72.75" customHeight="1" x14ac:dyDescent="0.25">
      <c r="A32" s="1530" t="s">
        <v>91</v>
      </c>
      <c r="B32" s="1531" t="s">
        <v>2278</v>
      </c>
      <c r="C32" s="920" t="s">
        <v>1076</v>
      </c>
      <c r="D32" s="921">
        <v>0</v>
      </c>
      <c r="E32" s="920">
        <v>0</v>
      </c>
      <c r="F32" s="920">
        <v>0</v>
      </c>
      <c r="G32" s="1403" t="s">
        <v>2253</v>
      </c>
    </row>
    <row r="33" spans="3:6" x14ac:dyDescent="0.25">
      <c r="C33" s="928"/>
      <c r="D33" s="930"/>
      <c r="E33" s="930"/>
      <c r="F33" s="930"/>
    </row>
  </sheetData>
  <mergeCells count="9">
    <mergeCell ref="A24:G24"/>
    <mergeCell ref="A26:G26"/>
    <mergeCell ref="A28:G28"/>
    <mergeCell ref="A2:G2"/>
    <mergeCell ref="A3:G3"/>
    <mergeCell ref="A4:G4"/>
    <mergeCell ref="A8:G8"/>
    <mergeCell ref="A19:G19"/>
    <mergeCell ref="A21:G21"/>
  </mergeCells>
  <pageMargins left="0.78740157480314965" right="0.39370078740157483" top="0.78740157480314965" bottom="0.78740157480314965" header="0.51181102362204722" footer="0.39370078740157483"/>
  <pageSetup paperSize="9" scale="62" firstPageNumber="160" orientation="landscape" useFirstPageNumber="1" r:id="rId1"/>
  <headerFooter>
    <oddFooter>&amp;R&amp;"Arial,обычный"&amp;14&amp;P</oddFooter>
  </headerFooter>
  <rowBreaks count="1" manualBreakCount="1">
    <brk id="20" max="16383" man="1"/>
  </rowBreaks>
  <colBreaks count="1" manualBreakCount="1">
    <brk id="7"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000"/>
  </sheetPr>
  <dimension ref="A1:K65"/>
  <sheetViews>
    <sheetView zoomScale="55" zoomScaleNormal="55" zoomScalePageLayoutView="70" workbookViewId="0">
      <selection activeCell="A3" sqref="A3:J3"/>
    </sheetView>
  </sheetViews>
  <sheetFormatPr defaultColWidth="11.42578125" defaultRowHeight="18" x14ac:dyDescent="0.25"/>
  <cols>
    <col min="1" max="1" width="8.7109375" style="677" customWidth="1"/>
    <col min="2" max="2" width="45.7109375" style="678" customWidth="1"/>
    <col min="3" max="3" width="15.7109375" style="678" customWidth="1"/>
    <col min="4" max="5" width="17.7109375" style="679" customWidth="1"/>
    <col min="6" max="6" width="12.7109375" style="679" customWidth="1"/>
    <col min="7" max="7" width="35.7109375" style="676" customWidth="1"/>
    <col min="8" max="8" width="17.7109375" style="679" customWidth="1"/>
    <col min="9" max="9" width="12.7109375" style="679" customWidth="1"/>
    <col min="10" max="10" width="30.7109375" style="676" customWidth="1"/>
    <col min="11" max="11" width="40.42578125" style="612" customWidth="1"/>
    <col min="12" max="256" width="11.42578125" style="612"/>
    <col min="257" max="257" width="8.7109375" style="612" customWidth="1"/>
    <col min="258" max="258" width="45.7109375" style="612" customWidth="1"/>
    <col min="259" max="259" width="15.7109375" style="612" customWidth="1"/>
    <col min="260" max="261" width="17.7109375" style="612" customWidth="1"/>
    <col min="262" max="262" width="15.28515625" style="612" customWidth="1"/>
    <col min="263" max="263" width="35.7109375" style="612" customWidth="1"/>
    <col min="264" max="264" width="17.7109375" style="612" customWidth="1"/>
    <col min="265" max="265" width="15.28515625" style="612" customWidth="1"/>
    <col min="266" max="266" width="30.7109375" style="612" customWidth="1"/>
    <col min="267" max="267" width="40.42578125" style="612" customWidth="1"/>
    <col min="268" max="512" width="11.42578125" style="612"/>
    <col min="513" max="513" width="8.7109375" style="612" customWidth="1"/>
    <col min="514" max="514" width="45.7109375" style="612" customWidth="1"/>
    <col min="515" max="515" width="15.7109375" style="612" customWidth="1"/>
    <col min="516" max="517" width="17.7109375" style="612" customWidth="1"/>
    <col min="518" max="518" width="15.28515625" style="612" customWidth="1"/>
    <col min="519" max="519" width="35.7109375" style="612" customWidth="1"/>
    <col min="520" max="520" width="17.7109375" style="612" customWidth="1"/>
    <col min="521" max="521" width="15.28515625" style="612" customWidth="1"/>
    <col min="522" max="522" width="30.7109375" style="612" customWidth="1"/>
    <col min="523" max="523" width="40.42578125" style="612" customWidth="1"/>
    <col min="524" max="768" width="11.42578125" style="612"/>
    <col min="769" max="769" width="8.7109375" style="612" customWidth="1"/>
    <col min="770" max="770" width="45.7109375" style="612" customWidth="1"/>
    <col min="771" max="771" width="15.7109375" style="612" customWidth="1"/>
    <col min="772" max="773" width="17.7109375" style="612" customWidth="1"/>
    <col min="774" max="774" width="15.28515625" style="612" customWidth="1"/>
    <col min="775" max="775" width="35.7109375" style="612" customWidth="1"/>
    <col min="776" max="776" width="17.7109375" style="612" customWidth="1"/>
    <col min="777" max="777" width="15.28515625" style="612" customWidth="1"/>
    <col min="778" max="778" width="30.7109375" style="612" customWidth="1"/>
    <col min="779" max="779" width="40.42578125" style="612" customWidth="1"/>
    <col min="780" max="1024" width="11.42578125" style="612"/>
    <col min="1025" max="1025" width="8.7109375" style="612" customWidth="1"/>
    <col min="1026" max="1026" width="45.7109375" style="612" customWidth="1"/>
    <col min="1027" max="1027" width="15.7109375" style="612" customWidth="1"/>
    <col min="1028" max="1029" width="17.7109375" style="612" customWidth="1"/>
    <col min="1030" max="1030" width="15.28515625" style="612" customWidth="1"/>
    <col min="1031" max="1031" width="35.7109375" style="612" customWidth="1"/>
    <col min="1032" max="1032" width="17.7109375" style="612" customWidth="1"/>
    <col min="1033" max="1033" width="15.28515625" style="612" customWidth="1"/>
    <col min="1034" max="1034" width="30.7109375" style="612" customWidth="1"/>
    <col min="1035" max="1035" width="40.42578125" style="612" customWidth="1"/>
    <col min="1036" max="1280" width="11.42578125" style="612"/>
    <col min="1281" max="1281" width="8.7109375" style="612" customWidth="1"/>
    <col min="1282" max="1282" width="45.7109375" style="612" customWidth="1"/>
    <col min="1283" max="1283" width="15.7109375" style="612" customWidth="1"/>
    <col min="1284" max="1285" width="17.7109375" style="612" customWidth="1"/>
    <col min="1286" max="1286" width="15.28515625" style="612" customWidth="1"/>
    <col min="1287" max="1287" width="35.7109375" style="612" customWidth="1"/>
    <col min="1288" max="1288" width="17.7109375" style="612" customWidth="1"/>
    <col min="1289" max="1289" width="15.28515625" style="612" customWidth="1"/>
    <col min="1290" max="1290" width="30.7109375" style="612" customWidth="1"/>
    <col min="1291" max="1291" width="40.42578125" style="612" customWidth="1"/>
    <col min="1292" max="1536" width="11.42578125" style="612"/>
    <col min="1537" max="1537" width="8.7109375" style="612" customWidth="1"/>
    <col min="1538" max="1538" width="45.7109375" style="612" customWidth="1"/>
    <col min="1539" max="1539" width="15.7109375" style="612" customWidth="1"/>
    <col min="1540" max="1541" width="17.7109375" style="612" customWidth="1"/>
    <col min="1542" max="1542" width="15.28515625" style="612" customWidth="1"/>
    <col min="1543" max="1543" width="35.7109375" style="612" customWidth="1"/>
    <col min="1544" max="1544" width="17.7109375" style="612" customWidth="1"/>
    <col min="1545" max="1545" width="15.28515625" style="612" customWidth="1"/>
    <col min="1546" max="1546" width="30.7109375" style="612" customWidth="1"/>
    <col min="1547" max="1547" width="40.42578125" style="612" customWidth="1"/>
    <col min="1548" max="1792" width="11.42578125" style="612"/>
    <col min="1793" max="1793" width="8.7109375" style="612" customWidth="1"/>
    <col min="1794" max="1794" width="45.7109375" style="612" customWidth="1"/>
    <col min="1795" max="1795" width="15.7109375" style="612" customWidth="1"/>
    <col min="1796" max="1797" width="17.7109375" style="612" customWidth="1"/>
    <col min="1798" max="1798" width="15.28515625" style="612" customWidth="1"/>
    <col min="1799" max="1799" width="35.7109375" style="612" customWidth="1"/>
    <col min="1800" max="1800" width="17.7109375" style="612" customWidth="1"/>
    <col min="1801" max="1801" width="15.28515625" style="612" customWidth="1"/>
    <col min="1802" max="1802" width="30.7109375" style="612" customWidth="1"/>
    <col min="1803" max="1803" width="40.42578125" style="612" customWidth="1"/>
    <col min="1804" max="2048" width="11.42578125" style="612"/>
    <col min="2049" max="2049" width="8.7109375" style="612" customWidth="1"/>
    <col min="2050" max="2050" width="45.7109375" style="612" customWidth="1"/>
    <col min="2051" max="2051" width="15.7109375" style="612" customWidth="1"/>
    <col min="2052" max="2053" width="17.7109375" style="612" customWidth="1"/>
    <col min="2054" max="2054" width="15.28515625" style="612" customWidth="1"/>
    <col min="2055" max="2055" width="35.7109375" style="612" customWidth="1"/>
    <col min="2056" max="2056" width="17.7109375" style="612" customWidth="1"/>
    <col min="2057" max="2057" width="15.28515625" style="612" customWidth="1"/>
    <col min="2058" max="2058" width="30.7109375" style="612" customWidth="1"/>
    <col min="2059" max="2059" width="40.42578125" style="612" customWidth="1"/>
    <col min="2060" max="2304" width="11.42578125" style="612"/>
    <col min="2305" max="2305" width="8.7109375" style="612" customWidth="1"/>
    <col min="2306" max="2306" width="45.7109375" style="612" customWidth="1"/>
    <col min="2307" max="2307" width="15.7109375" style="612" customWidth="1"/>
    <col min="2308" max="2309" width="17.7109375" style="612" customWidth="1"/>
    <col min="2310" max="2310" width="15.28515625" style="612" customWidth="1"/>
    <col min="2311" max="2311" width="35.7109375" style="612" customWidth="1"/>
    <col min="2312" max="2312" width="17.7109375" style="612" customWidth="1"/>
    <col min="2313" max="2313" width="15.28515625" style="612" customWidth="1"/>
    <col min="2314" max="2314" width="30.7109375" style="612" customWidth="1"/>
    <col min="2315" max="2315" width="40.42578125" style="612" customWidth="1"/>
    <col min="2316" max="2560" width="11.42578125" style="612"/>
    <col min="2561" max="2561" width="8.7109375" style="612" customWidth="1"/>
    <col min="2562" max="2562" width="45.7109375" style="612" customWidth="1"/>
    <col min="2563" max="2563" width="15.7109375" style="612" customWidth="1"/>
    <col min="2564" max="2565" width="17.7109375" style="612" customWidth="1"/>
    <col min="2566" max="2566" width="15.28515625" style="612" customWidth="1"/>
    <col min="2567" max="2567" width="35.7109375" style="612" customWidth="1"/>
    <col min="2568" max="2568" width="17.7109375" style="612" customWidth="1"/>
    <col min="2569" max="2569" width="15.28515625" style="612" customWidth="1"/>
    <col min="2570" max="2570" width="30.7109375" style="612" customWidth="1"/>
    <col min="2571" max="2571" width="40.42578125" style="612" customWidth="1"/>
    <col min="2572" max="2816" width="11.42578125" style="612"/>
    <col min="2817" max="2817" width="8.7109375" style="612" customWidth="1"/>
    <col min="2818" max="2818" width="45.7109375" style="612" customWidth="1"/>
    <col min="2819" max="2819" width="15.7109375" style="612" customWidth="1"/>
    <col min="2820" max="2821" width="17.7109375" style="612" customWidth="1"/>
    <col min="2822" max="2822" width="15.28515625" style="612" customWidth="1"/>
    <col min="2823" max="2823" width="35.7109375" style="612" customWidth="1"/>
    <col min="2824" max="2824" width="17.7109375" style="612" customWidth="1"/>
    <col min="2825" max="2825" width="15.28515625" style="612" customWidth="1"/>
    <col min="2826" max="2826" width="30.7109375" style="612" customWidth="1"/>
    <col min="2827" max="2827" width="40.42578125" style="612" customWidth="1"/>
    <col min="2828" max="3072" width="11.42578125" style="612"/>
    <col min="3073" max="3073" width="8.7109375" style="612" customWidth="1"/>
    <col min="3074" max="3074" width="45.7109375" style="612" customWidth="1"/>
    <col min="3075" max="3075" width="15.7109375" style="612" customWidth="1"/>
    <col min="3076" max="3077" width="17.7109375" style="612" customWidth="1"/>
    <col min="3078" max="3078" width="15.28515625" style="612" customWidth="1"/>
    <col min="3079" max="3079" width="35.7109375" style="612" customWidth="1"/>
    <col min="3080" max="3080" width="17.7109375" style="612" customWidth="1"/>
    <col min="3081" max="3081" width="15.28515625" style="612" customWidth="1"/>
    <col min="3082" max="3082" width="30.7109375" style="612" customWidth="1"/>
    <col min="3083" max="3083" width="40.42578125" style="612" customWidth="1"/>
    <col min="3084" max="3328" width="11.42578125" style="612"/>
    <col min="3329" max="3329" width="8.7109375" style="612" customWidth="1"/>
    <col min="3330" max="3330" width="45.7109375" style="612" customWidth="1"/>
    <col min="3331" max="3331" width="15.7109375" style="612" customWidth="1"/>
    <col min="3332" max="3333" width="17.7109375" style="612" customWidth="1"/>
    <col min="3334" max="3334" width="15.28515625" style="612" customWidth="1"/>
    <col min="3335" max="3335" width="35.7109375" style="612" customWidth="1"/>
    <col min="3336" max="3336" width="17.7109375" style="612" customWidth="1"/>
    <col min="3337" max="3337" width="15.28515625" style="612" customWidth="1"/>
    <col min="3338" max="3338" width="30.7109375" style="612" customWidth="1"/>
    <col min="3339" max="3339" width="40.42578125" style="612" customWidth="1"/>
    <col min="3340" max="3584" width="11.42578125" style="612"/>
    <col min="3585" max="3585" width="8.7109375" style="612" customWidth="1"/>
    <col min="3586" max="3586" width="45.7109375" style="612" customWidth="1"/>
    <col min="3587" max="3587" width="15.7109375" style="612" customWidth="1"/>
    <col min="3588" max="3589" width="17.7109375" style="612" customWidth="1"/>
    <col min="3590" max="3590" width="15.28515625" style="612" customWidth="1"/>
    <col min="3591" max="3591" width="35.7109375" style="612" customWidth="1"/>
    <col min="3592" max="3592" width="17.7109375" style="612" customWidth="1"/>
    <col min="3593" max="3593" width="15.28515625" style="612" customWidth="1"/>
    <col min="3594" max="3594" width="30.7109375" style="612" customWidth="1"/>
    <col min="3595" max="3595" width="40.42578125" style="612" customWidth="1"/>
    <col min="3596" max="3840" width="11.42578125" style="612"/>
    <col min="3841" max="3841" width="8.7109375" style="612" customWidth="1"/>
    <col min="3842" max="3842" width="45.7109375" style="612" customWidth="1"/>
    <col min="3843" max="3843" width="15.7109375" style="612" customWidth="1"/>
    <col min="3844" max="3845" width="17.7109375" style="612" customWidth="1"/>
    <col min="3846" max="3846" width="15.28515625" style="612" customWidth="1"/>
    <col min="3847" max="3847" width="35.7109375" style="612" customWidth="1"/>
    <col min="3848" max="3848" width="17.7109375" style="612" customWidth="1"/>
    <col min="3849" max="3849" width="15.28515625" style="612" customWidth="1"/>
    <col min="3850" max="3850" width="30.7109375" style="612" customWidth="1"/>
    <col min="3851" max="3851" width="40.42578125" style="612" customWidth="1"/>
    <col min="3852" max="4096" width="11.42578125" style="612"/>
    <col min="4097" max="4097" width="8.7109375" style="612" customWidth="1"/>
    <col min="4098" max="4098" width="45.7109375" style="612" customWidth="1"/>
    <col min="4099" max="4099" width="15.7109375" style="612" customWidth="1"/>
    <col min="4100" max="4101" width="17.7109375" style="612" customWidth="1"/>
    <col min="4102" max="4102" width="15.28515625" style="612" customWidth="1"/>
    <col min="4103" max="4103" width="35.7109375" style="612" customWidth="1"/>
    <col min="4104" max="4104" width="17.7109375" style="612" customWidth="1"/>
    <col min="4105" max="4105" width="15.28515625" style="612" customWidth="1"/>
    <col min="4106" max="4106" width="30.7109375" style="612" customWidth="1"/>
    <col min="4107" max="4107" width="40.42578125" style="612" customWidth="1"/>
    <col min="4108" max="4352" width="11.42578125" style="612"/>
    <col min="4353" max="4353" width="8.7109375" style="612" customWidth="1"/>
    <col min="4354" max="4354" width="45.7109375" style="612" customWidth="1"/>
    <col min="4355" max="4355" width="15.7109375" style="612" customWidth="1"/>
    <col min="4356" max="4357" width="17.7109375" style="612" customWidth="1"/>
    <col min="4358" max="4358" width="15.28515625" style="612" customWidth="1"/>
    <col min="4359" max="4359" width="35.7109375" style="612" customWidth="1"/>
    <col min="4360" max="4360" width="17.7109375" style="612" customWidth="1"/>
    <col min="4361" max="4361" width="15.28515625" style="612" customWidth="1"/>
    <col min="4362" max="4362" width="30.7109375" style="612" customWidth="1"/>
    <col min="4363" max="4363" width="40.42578125" style="612" customWidth="1"/>
    <col min="4364" max="4608" width="11.42578125" style="612"/>
    <col min="4609" max="4609" width="8.7109375" style="612" customWidth="1"/>
    <col min="4610" max="4610" width="45.7109375" style="612" customWidth="1"/>
    <col min="4611" max="4611" width="15.7109375" style="612" customWidth="1"/>
    <col min="4612" max="4613" width="17.7109375" style="612" customWidth="1"/>
    <col min="4614" max="4614" width="15.28515625" style="612" customWidth="1"/>
    <col min="4615" max="4615" width="35.7109375" style="612" customWidth="1"/>
    <col min="4616" max="4616" width="17.7109375" style="612" customWidth="1"/>
    <col min="4617" max="4617" width="15.28515625" style="612" customWidth="1"/>
    <col min="4618" max="4618" width="30.7109375" style="612" customWidth="1"/>
    <col min="4619" max="4619" width="40.42578125" style="612" customWidth="1"/>
    <col min="4620" max="4864" width="11.42578125" style="612"/>
    <col min="4865" max="4865" width="8.7109375" style="612" customWidth="1"/>
    <col min="4866" max="4866" width="45.7109375" style="612" customWidth="1"/>
    <col min="4867" max="4867" width="15.7109375" style="612" customWidth="1"/>
    <col min="4868" max="4869" width="17.7109375" style="612" customWidth="1"/>
    <col min="4870" max="4870" width="15.28515625" style="612" customWidth="1"/>
    <col min="4871" max="4871" width="35.7109375" style="612" customWidth="1"/>
    <col min="4872" max="4872" width="17.7109375" style="612" customWidth="1"/>
    <col min="4873" max="4873" width="15.28515625" style="612" customWidth="1"/>
    <col min="4874" max="4874" width="30.7109375" style="612" customWidth="1"/>
    <col min="4875" max="4875" width="40.42578125" style="612" customWidth="1"/>
    <col min="4876" max="5120" width="11.42578125" style="612"/>
    <col min="5121" max="5121" width="8.7109375" style="612" customWidth="1"/>
    <col min="5122" max="5122" width="45.7109375" style="612" customWidth="1"/>
    <col min="5123" max="5123" width="15.7109375" style="612" customWidth="1"/>
    <col min="5124" max="5125" width="17.7109375" style="612" customWidth="1"/>
    <col min="5126" max="5126" width="15.28515625" style="612" customWidth="1"/>
    <col min="5127" max="5127" width="35.7109375" style="612" customWidth="1"/>
    <col min="5128" max="5128" width="17.7109375" style="612" customWidth="1"/>
    <col min="5129" max="5129" width="15.28515625" style="612" customWidth="1"/>
    <col min="5130" max="5130" width="30.7109375" style="612" customWidth="1"/>
    <col min="5131" max="5131" width="40.42578125" style="612" customWidth="1"/>
    <col min="5132" max="5376" width="11.42578125" style="612"/>
    <col min="5377" max="5377" width="8.7109375" style="612" customWidth="1"/>
    <col min="5378" max="5378" width="45.7109375" style="612" customWidth="1"/>
    <col min="5379" max="5379" width="15.7109375" style="612" customWidth="1"/>
    <col min="5380" max="5381" width="17.7109375" style="612" customWidth="1"/>
    <col min="5382" max="5382" width="15.28515625" style="612" customWidth="1"/>
    <col min="5383" max="5383" width="35.7109375" style="612" customWidth="1"/>
    <col min="5384" max="5384" width="17.7109375" style="612" customWidth="1"/>
    <col min="5385" max="5385" width="15.28515625" style="612" customWidth="1"/>
    <col min="5386" max="5386" width="30.7109375" style="612" customWidth="1"/>
    <col min="5387" max="5387" width="40.42578125" style="612" customWidth="1"/>
    <col min="5388" max="5632" width="11.42578125" style="612"/>
    <col min="5633" max="5633" width="8.7109375" style="612" customWidth="1"/>
    <col min="5634" max="5634" width="45.7109375" style="612" customWidth="1"/>
    <col min="5635" max="5635" width="15.7109375" style="612" customWidth="1"/>
    <col min="5636" max="5637" width="17.7109375" style="612" customWidth="1"/>
    <col min="5638" max="5638" width="15.28515625" style="612" customWidth="1"/>
    <col min="5639" max="5639" width="35.7109375" style="612" customWidth="1"/>
    <col min="5640" max="5640" width="17.7109375" style="612" customWidth="1"/>
    <col min="5641" max="5641" width="15.28515625" style="612" customWidth="1"/>
    <col min="5642" max="5642" width="30.7109375" style="612" customWidth="1"/>
    <col min="5643" max="5643" width="40.42578125" style="612" customWidth="1"/>
    <col min="5644" max="5888" width="11.42578125" style="612"/>
    <col min="5889" max="5889" width="8.7109375" style="612" customWidth="1"/>
    <col min="5890" max="5890" width="45.7109375" style="612" customWidth="1"/>
    <col min="5891" max="5891" width="15.7109375" style="612" customWidth="1"/>
    <col min="5892" max="5893" width="17.7109375" style="612" customWidth="1"/>
    <col min="5894" max="5894" width="15.28515625" style="612" customWidth="1"/>
    <col min="5895" max="5895" width="35.7109375" style="612" customWidth="1"/>
    <col min="5896" max="5896" width="17.7109375" style="612" customWidth="1"/>
    <col min="5897" max="5897" width="15.28515625" style="612" customWidth="1"/>
    <col min="5898" max="5898" width="30.7109375" style="612" customWidth="1"/>
    <col min="5899" max="5899" width="40.42578125" style="612" customWidth="1"/>
    <col min="5900" max="6144" width="11.42578125" style="612"/>
    <col min="6145" max="6145" width="8.7109375" style="612" customWidth="1"/>
    <col min="6146" max="6146" width="45.7109375" style="612" customWidth="1"/>
    <col min="6147" max="6147" width="15.7109375" style="612" customWidth="1"/>
    <col min="6148" max="6149" width="17.7109375" style="612" customWidth="1"/>
    <col min="6150" max="6150" width="15.28515625" style="612" customWidth="1"/>
    <col min="6151" max="6151" width="35.7109375" style="612" customWidth="1"/>
    <col min="6152" max="6152" width="17.7109375" style="612" customWidth="1"/>
    <col min="6153" max="6153" width="15.28515625" style="612" customWidth="1"/>
    <col min="6154" max="6154" width="30.7109375" style="612" customWidth="1"/>
    <col min="6155" max="6155" width="40.42578125" style="612" customWidth="1"/>
    <col min="6156" max="6400" width="11.42578125" style="612"/>
    <col min="6401" max="6401" width="8.7109375" style="612" customWidth="1"/>
    <col min="6402" max="6402" width="45.7109375" style="612" customWidth="1"/>
    <col min="6403" max="6403" width="15.7109375" style="612" customWidth="1"/>
    <col min="6404" max="6405" width="17.7109375" style="612" customWidth="1"/>
    <col min="6406" max="6406" width="15.28515625" style="612" customWidth="1"/>
    <col min="6407" max="6407" width="35.7109375" style="612" customWidth="1"/>
    <col min="6408" max="6408" width="17.7109375" style="612" customWidth="1"/>
    <col min="6409" max="6409" width="15.28515625" style="612" customWidth="1"/>
    <col min="6410" max="6410" width="30.7109375" style="612" customWidth="1"/>
    <col min="6411" max="6411" width="40.42578125" style="612" customWidth="1"/>
    <col min="6412" max="6656" width="11.42578125" style="612"/>
    <col min="6657" max="6657" width="8.7109375" style="612" customWidth="1"/>
    <col min="6658" max="6658" width="45.7109375" style="612" customWidth="1"/>
    <col min="6659" max="6659" width="15.7109375" style="612" customWidth="1"/>
    <col min="6660" max="6661" width="17.7109375" style="612" customWidth="1"/>
    <col min="6662" max="6662" width="15.28515625" style="612" customWidth="1"/>
    <col min="6663" max="6663" width="35.7109375" style="612" customWidth="1"/>
    <col min="6664" max="6664" width="17.7109375" style="612" customWidth="1"/>
    <col min="6665" max="6665" width="15.28515625" style="612" customWidth="1"/>
    <col min="6666" max="6666" width="30.7109375" style="612" customWidth="1"/>
    <col min="6667" max="6667" width="40.42578125" style="612" customWidth="1"/>
    <col min="6668" max="6912" width="11.42578125" style="612"/>
    <col min="6913" max="6913" width="8.7109375" style="612" customWidth="1"/>
    <col min="6914" max="6914" width="45.7109375" style="612" customWidth="1"/>
    <col min="6915" max="6915" width="15.7109375" style="612" customWidth="1"/>
    <col min="6916" max="6917" width="17.7109375" style="612" customWidth="1"/>
    <col min="6918" max="6918" width="15.28515625" style="612" customWidth="1"/>
    <col min="6919" max="6919" width="35.7109375" style="612" customWidth="1"/>
    <col min="6920" max="6920" width="17.7109375" style="612" customWidth="1"/>
    <col min="6921" max="6921" width="15.28515625" style="612" customWidth="1"/>
    <col min="6922" max="6922" width="30.7109375" style="612" customWidth="1"/>
    <col min="6923" max="6923" width="40.42578125" style="612" customWidth="1"/>
    <col min="6924" max="7168" width="11.42578125" style="612"/>
    <col min="7169" max="7169" width="8.7109375" style="612" customWidth="1"/>
    <col min="7170" max="7170" width="45.7109375" style="612" customWidth="1"/>
    <col min="7171" max="7171" width="15.7109375" style="612" customWidth="1"/>
    <col min="7172" max="7173" width="17.7109375" style="612" customWidth="1"/>
    <col min="7174" max="7174" width="15.28515625" style="612" customWidth="1"/>
    <col min="7175" max="7175" width="35.7109375" style="612" customWidth="1"/>
    <col min="7176" max="7176" width="17.7109375" style="612" customWidth="1"/>
    <col min="7177" max="7177" width="15.28515625" style="612" customWidth="1"/>
    <col min="7178" max="7178" width="30.7109375" style="612" customWidth="1"/>
    <col min="7179" max="7179" width="40.42578125" style="612" customWidth="1"/>
    <col min="7180" max="7424" width="11.42578125" style="612"/>
    <col min="7425" max="7425" width="8.7109375" style="612" customWidth="1"/>
    <col min="7426" max="7426" width="45.7109375" style="612" customWidth="1"/>
    <col min="7427" max="7427" width="15.7109375" style="612" customWidth="1"/>
    <col min="7428" max="7429" width="17.7109375" style="612" customWidth="1"/>
    <col min="7430" max="7430" width="15.28515625" style="612" customWidth="1"/>
    <col min="7431" max="7431" width="35.7109375" style="612" customWidth="1"/>
    <col min="7432" max="7432" width="17.7109375" style="612" customWidth="1"/>
    <col min="7433" max="7433" width="15.28515625" style="612" customWidth="1"/>
    <col min="7434" max="7434" width="30.7109375" style="612" customWidth="1"/>
    <col min="7435" max="7435" width="40.42578125" style="612" customWidth="1"/>
    <col min="7436" max="7680" width="11.42578125" style="612"/>
    <col min="7681" max="7681" width="8.7109375" style="612" customWidth="1"/>
    <col min="7682" max="7682" width="45.7109375" style="612" customWidth="1"/>
    <col min="7683" max="7683" width="15.7109375" style="612" customWidth="1"/>
    <col min="7684" max="7685" width="17.7109375" style="612" customWidth="1"/>
    <col min="7686" max="7686" width="15.28515625" style="612" customWidth="1"/>
    <col min="7687" max="7687" width="35.7109375" style="612" customWidth="1"/>
    <col min="7688" max="7688" width="17.7109375" style="612" customWidth="1"/>
    <col min="7689" max="7689" width="15.28515625" style="612" customWidth="1"/>
    <col min="7690" max="7690" width="30.7109375" style="612" customWidth="1"/>
    <col min="7691" max="7691" width="40.42578125" style="612" customWidth="1"/>
    <col min="7692" max="7936" width="11.42578125" style="612"/>
    <col min="7937" max="7937" width="8.7109375" style="612" customWidth="1"/>
    <col min="7938" max="7938" width="45.7109375" style="612" customWidth="1"/>
    <col min="7939" max="7939" width="15.7109375" style="612" customWidth="1"/>
    <col min="7940" max="7941" width="17.7109375" style="612" customWidth="1"/>
    <col min="7942" max="7942" width="15.28515625" style="612" customWidth="1"/>
    <col min="7943" max="7943" width="35.7109375" style="612" customWidth="1"/>
    <col min="7944" max="7944" width="17.7109375" style="612" customWidth="1"/>
    <col min="7945" max="7945" width="15.28515625" style="612" customWidth="1"/>
    <col min="7946" max="7946" width="30.7109375" style="612" customWidth="1"/>
    <col min="7947" max="7947" width="40.42578125" style="612" customWidth="1"/>
    <col min="7948" max="8192" width="11.42578125" style="612"/>
    <col min="8193" max="8193" width="8.7109375" style="612" customWidth="1"/>
    <col min="8194" max="8194" width="45.7109375" style="612" customWidth="1"/>
    <col min="8195" max="8195" width="15.7109375" style="612" customWidth="1"/>
    <col min="8196" max="8197" width="17.7109375" style="612" customWidth="1"/>
    <col min="8198" max="8198" width="15.28515625" style="612" customWidth="1"/>
    <col min="8199" max="8199" width="35.7109375" style="612" customWidth="1"/>
    <col min="8200" max="8200" width="17.7109375" style="612" customWidth="1"/>
    <col min="8201" max="8201" width="15.28515625" style="612" customWidth="1"/>
    <col min="8202" max="8202" width="30.7109375" style="612" customWidth="1"/>
    <col min="8203" max="8203" width="40.42578125" style="612" customWidth="1"/>
    <col min="8204" max="8448" width="11.42578125" style="612"/>
    <col min="8449" max="8449" width="8.7109375" style="612" customWidth="1"/>
    <col min="8450" max="8450" width="45.7109375" style="612" customWidth="1"/>
    <col min="8451" max="8451" width="15.7109375" style="612" customWidth="1"/>
    <col min="8452" max="8453" width="17.7109375" style="612" customWidth="1"/>
    <col min="8454" max="8454" width="15.28515625" style="612" customWidth="1"/>
    <col min="8455" max="8455" width="35.7109375" style="612" customWidth="1"/>
    <col min="8456" max="8456" width="17.7109375" style="612" customWidth="1"/>
    <col min="8457" max="8457" width="15.28515625" style="612" customWidth="1"/>
    <col min="8458" max="8458" width="30.7109375" style="612" customWidth="1"/>
    <col min="8459" max="8459" width="40.42578125" style="612" customWidth="1"/>
    <col min="8460" max="8704" width="11.42578125" style="612"/>
    <col min="8705" max="8705" width="8.7109375" style="612" customWidth="1"/>
    <col min="8706" max="8706" width="45.7109375" style="612" customWidth="1"/>
    <col min="8707" max="8707" width="15.7109375" style="612" customWidth="1"/>
    <col min="8708" max="8709" width="17.7109375" style="612" customWidth="1"/>
    <col min="8710" max="8710" width="15.28515625" style="612" customWidth="1"/>
    <col min="8711" max="8711" width="35.7109375" style="612" customWidth="1"/>
    <col min="8712" max="8712" width="17.7109375" style="612" customWidth="1"/>
    <col min="8713" max="8713" width="15.28515625" style="612" customWidth="1"/>
    <col min="8714" max="8714" width="30.7109375" style="612" customWidth="1"/>
    <col min="8715" max="8715" width="40.42578125" style="612" customWidth="1"/>
    <col min="8716" max="8960" width="11.42578125" style="612"/>
    <col min="8961" max="8961" width="8.7109375" style="612" customWidth="1"/>
    <col min="8962" max="8962" width="45.7109375" style="612" customWidth="1"/>
    <col min="8963" max="8963" width="15.7109375" style="612" customWidth="1"/>
    <col min="8964" max="8965" width="17.7109375" style="612" customWidth="1"/>
    <col min="8966" max="8966" width="15.28515625" style="612" customWidth="1"/>
    <col min="8967" max="8967" width="35.7109375" style="612" customWidth="1"/>
    <col min="8968" max="8968" width="17.7109375" style="612" customWidth="1"/>
    <col min="8969" max="8969" width="15.28515625" style="612" customWidth="1"/>
    <col min="8970" max="8970" width="30.7109375" style="612" customWidth="1"/>
    <col min="8971" max="8971" width="40.42578125" style="612" customWidth="1"/>
    <col min="8972" max="9216" width="11.42578125" style="612"/>
    <col min="9217" max="9217" width="8.7109375" style="612" customWidth="1"/>
    <col min="9218" max="9218" width="45.7109375" style="612" customWidth="1"/>
    <col min="9219" max="9219" width="15.7109375" style="612" customWidth="1"/>
    <col min="9220" max="9221" width="17.7109375" style="612" customWidth="1"/>
    <col min="9222" max="9222" width="15.28515625" style="612" customWidth="1"/>
    <col min="9223" max="9223" width="35.7109375" style="612" customWidth="1"/>
    <col min="9224" max="9224" width="17.7109375" style="612" customWidth="1"/>
    <col min="9225" max="9225" width="15.28515625" style="612" customWidth="1"/>
    <col min="9226" max="9226" width="30.7109375" style="612" customWidth="1"/>
    <col min="9227" max="9227" width="40.42578125" style="612" customWidth="1"/>
    <col min="9228" max="9472" width="11.42578125" style="612"/>
    <col min="9473" max="9473" width="8.7109375" style="612" customWidth="1"/>
    <col min="9474" max="9474" width="45.7109375" style="612" customWidth="1"/>
    <col min="9475" max="9475" width="15.7109375" style="612" customWidth="1"/>
    <col min="9476" max="9477" width="17.7109375" style="612" customWidth="1"/>
    <col min="9478" max="9478" width="15.28515625" style="612" customWidth="1"/>
    <col min="9479" max="9479" width="35.7109375" style="612" customWidth="1"/>
    <col min="9480" max="9480" width="17.7109375" style="612" customWidth="1"/>
    <col min="9481" max="9481" width="15.28515625" style="612" customWidth="1"/>
    <col min="9482" max="9482" width="30.7109375" style="612" customWidth="1"/>
    <col min="9483" max="9483" width="40.42578125" style="612" customWidth="1"/>
    <col min="9484" max="9728" width="11.42578125" style="612"/>
    <col min="9729" max="9729" width="8.7109375" style="612" customWidth="1"/>
    <col min="9730" max="9730" width="45.7109375" style="612" customWidth="1"/>
    <col min="9731" max="9731" width="15.7109375" style="612" customWidth="1"/>
    <col min="9732" max="9733" width="17.7109375" style="612" customWidth="1"/>
    <col min="9734" max="9734" width="15.28515625" style="612" customWidth="1"/>
    <col min="9735" max="9735" width="35.7109375" style="612" customWidth="1"/>
    <col min="9736" max="9736" width="17.7109375" style="612" customWidth="1"/>
    <col min="9737" max="9737" width="15.28515625" style="612" customWidth="1"/>
    <col min="9738" max="9738" width="30.7109375" style="612" customWidth="1"/>
    <col min="9739" max="9739" width="40.42578125" style="612" customWidth="1"/>
    <col min="9740" max="9984" width="11.42578125" style="612"/>
    <col min="9985" max="9985" width="8.7109375" style="612" customWidth="1"/>
    <col min="9986" max="9986" width="45.7109375" style="612" customWidth="1"/>
    <col min="9987" max="9987" width="15.7109375" style="612" customWidth="1"/>
    <col min="9988" max="9989" width="17.7109375" style="612" customWidth="1"/>
    <col min="9990" max="9990" width="15.28515625" style="612" customWidth="1"/>
    <col min="9991" max="9991" width="35.7109375" style="612" customWidth="1"/>
    <col min="9992" max="9992" width="17.7109375" style="612" customWidth="1"/>
    <col min="9993" max="9993" width="15.28515625" style="612" customWidth="1"/>
    <col min="9994" max="9994" width="30.7109375" style="612" customWidth="1"/>
    <col min="9995" max="9995" width="40.42578125" style="612" customWidth="1"/>
    <col min="9996" max="10240" width="11.42578125" style="612"/>
    <col min="10241" max="10241" width="8.7109375" style="612" customWidth="1"/>
    <col min="10242" max="10242" width="45.7109375" style="612" customWidth="1"/>
    <col min="10243" max="10243" width="15.7109375" style="612" customWidth="1"/>
    <col min="10244" max="10245" width="17.7109375" style="612" customWidth="1"/>
    <col min="10246" max="10246" width="15.28515625" style="612" customWidth="1"/>
    <col min="10247" max="10247" width="35.7109375" style="612" customWidth="1"/>
    <col min="10248" max="10248" width="17.7109375" style="612" customWidth="1"/>
    <col min="10249" max="10249" width="15.28515625" style="612" customWidth="1"/>
    <col min="10250" max="10250" width="30.7109375" style="612" customWidth="1"/>
    <col min="10251" max="10251" width="40.42578125" style="612" customWidth="1"/>
    <col min="10252" max="10496" width="11.42578125" style="612"/>
    <col min="10497" max="10497" width="8.7109375" style="612" customWidth="1"/>
    <col min="10498" max="10498" width="45.7109375" style="612" customWidth="1"/>
    <col min="10499" max="10499" width="15.7109375" style="612" customWidth="1"/>
    <col min="10500" max="10501" width="17.7109375" style="612" customWidth="1"/>
    <col min="10502" max="10502" width="15.28515625" style="612" customWidth="1"/>
    <col min="10503" max="10503" width="35.7109375" style="612" customWidth="1"/>
    <col min="10504" max="10504" width="17.7109375" style="612" customWidth="1"/>
    <col min="10505" max="10505" width="15.28515625" style="612" customWidth="1"/>
    <col min="10506" max="10506" width="30.7109375" style="612" customWidth="1"/>
    <col min="10507" max="10507" width="40.42578125" style="612" customWidth="1"/>
    <col min="10508" max="10752" width="11.42578125" style="612"/>
    <col min="10753" max="10753" width="8.7109375" style="612" customWidth="1"/>
    <col min="10754" max="10754" width="45.7109375" style="612" customWidth="1"/>
    <col min="10755" max="10755" width="15.7109375" style="612" customWidth="1"/>
    <col min="10756" max="10757" width="17.7109375" style="612" customWidth="1"/>
    <col min="10758" max="10758" width="15.28515625" style="612" customWidth="1"/>
    <col min="10759" max="10759" width="35.7109375" style="612" customWidth="1"/>
    <col min="10760" max="10760" width="17.7109375" style="612" customWidth="1"/>
    <col min="10761" max="10761" width="15.28515625" style="612" customWidth="1"/>
    <col min="10762" max="10762" width="30.7109375" style="612" customWidth="1"/>
    <col min="10763" max="10763" width="40.42578125" style="612" customWidth="1"/>
    <col min="10764" max="11008" width="11.42578125" style="612"/>
    <col min="11009" max="11009" width="8.7109375" style="612" customWidth="1"/>
    <col min="11010" max="11010" width="45.7109375" style="612" customWidth="1"/>
    <col min="11011" max="11011" width="15.7109375" style="612" customWidth="1"/>
    <col min="11012" max="11013" width="17.7109375" style="612" customWidth="1"/>
    <col min="11014" max="11014" width="15.28515625" style="612" customWidth="1"/>
    <col min="11015" max="11015" width="35.7109375" style="612" customWidth="1"/>
    <col min="11016" max="11016" width="17.7109375" style="612" customWidth="1"/>
    <col min="11017" max="11017" width="15.28515625" style="612" customWidth="1"/>
    <col min="11018" max="11018" width="30.7109375" style="612" customWidth="1"/>
    <col min="11019" max="11019" width="40.42578125" style="612" customWidth="1"/>
    <col min="11020" max="11264" width="11.42578125" style="612"/>
    <col min="11265" max="11265" width="8.7109375" style="612" customWidth="1"/>
    <col min="11266" max="11266" width="45.7109375" style="612" customWidth="1"/>
    <col min="11267" max="11267" width="15.7109375" style="612" customWidth="1"/>
    <col min="11268" max="11269" width="17.7109375" style="612" customWidth="1"/>
    <col min="11270" max="11270" width="15.28515625" style="612" customWidth="1"/>
    <col min="11271" max="11271" width="35.7109375" style="612" customWidth="1"/>
    <col min="11272" max="11272" width="17.7109375" style="612" customWidth="1"/>
    <col min="11273" max="11273" width="15.28515625" style="612" customWidth="1"/>
    <col min="11274" max="11274" width="30.7109375" style="612" customWidth="1"/>
    <col min="11275" max="11275" width="40.42578125" style="612" customWidth="1"/>
    <col min="11276" max="11520" width="11.42578125" style="612"/>
    <col min="11521" max="11521" width="8.7109375" style="612" customWidth="1"/>
    <col min="11522" max="11522" width="45.7109375" style="612" customWidth="1"/>
    <col min="11523" max="11523" width="15.7109375" style="612" customWidth="1"/>
    <col min="11524" max="11525" width="17.7109375" style="612" customWidth="1"/>
    <col min="11526" max="11526" width="15.28515625" style="612" customWidth="1"/>
    <col min="11527" max="11527" width="35.7109375" style="612" customWidth="1"/>
    <col min="11528" max="11528" width="17.7109375" style="612" customWidth="1"/>
    <col min="11529" max="11529" width="15.28515625" style="612" customWidth="1"/>
    <col min="11530" max="11530" width="30.7109375" style="612" customWidth="1"/>
    <col min="11531" max="11531" width="40.42578125" style="612" customWidth="1"/>
    <col min="11532" max="11776" width="11.42578125" style="612"/>
    <col min="11777" max="11777" width="8.7109375" style="612" customWidth="1"/>
    <col min="11778" max="11778" width="45.7109375" style="612" customWidth="1"/>
    <col min="11779" max="11779" width="15.7109375" style="612" customWidth="1"/>
    <col min="11780" max="11781" width="17.7109375" style="612" customWidth="1"/>
    <col min="11782" max="11782" width="15.28515625" style="612" customWidth="1"/>
    <col min="11783" max="11783" width="35.7109375" style="612" customWidth="1"/>
    <col min="11784" max="11784" width="17.7109375" style="612" customWidth="1"/>
    <col min="11785" max="11785" width="15.28515625" style="612" customWidth="1"/>
    <col min="11786" max="11786" width="30.7109375" style="612" customWidth="1"/>
    <col min="11787" max="11787" width="40.42578125" style="612" customWidth="1"/>
    <col min="11788" max="12032" width="11.42578125" style="612"/>
    <col min="12033" max="12033" width="8.7109375" style="612" customWidth="1"/>
    <col min="12034" max="12034" width="45.7109375" style="612" customWidth="1"/>
    <col min="12035" max="12035" width="15.7109375" style="612" customWidth="1"/>
    <col min="12036" max="12037" width="17.7109375" style="612" customWidth="1"/>
    <col min="12038" max="12038" width="15.28515625" style="612" customWidth="1"/>
    <col min="12039" max="12039" width="35.7109375" style="612" customWidth="1"/>
    <col min="12040" max="12040" width="17.7109375" style="612" customWidth="1"/>
    <col min="12041" max="12041" width="15.28515625" style="612" customWidth="1"/>
    <col min="12042" max="12042" width="30.7109375" style="612" customWidth="1"/>
    <col min="12043" max="12043" width="40.42578125" style="612" customWidth="1"/>
    <col min="12044" max="12288" width="11.42578125" style="612"/>
    <col min="12289" max="12289" width="8.7109375" style="612" customWidth="1"/>
    <col min="12290" max="12290" width="45.7109375" style="612" customWidth="1"/>
    <col min="12291" max="12291" width="15.7109375" style="612" customWidth="1"/>
    <col min="12292" max="12293" width="17.7109375" style="612" customWidth="1"/>
    <col min="12294" max="12294" width="15.28515625" style="612" customWidth="1"/>
    <col min="12295" max="12295" width="35.7109375" style="612" customWidth="1"/>
    <col min="12296" max="12296" width="17.7109375" style="612" customWidth="1"/>
    <col min="12297" max="12297" width="15.28515625" style="612" customWidth="1"/>
    <col min="12298" max="12298" width="30.7109375" style="612" customWidth="1"/>
    <col min="12299" max="12299" width="40.42578125" style="612" customWidth="1"/>
    <col min="12300" max="12544" width="11.42578125" style="612"/>
    <col min="12545" max="12545" width="8.7109375" style="612" customWidth="1"/>
    <col min="12546" max="12546" width="45.7109375" style="612" customWidth="1"/>
    <col min="12547" max="12547" width="15.7109375" style="612" customWidth="1"/>
    <col min="12548" max="12549" width="17.7109375" style="612" customWidth="1"/>
    <col min="12550" max="12550" width="15.28515625" style="612" customWidth="1"/>
    <col min="12551" max="12551" width="35.7109375" style="612" customWidth="1"/>
    <col min="12552" max="12552" width="17.7109375" style="612" customWidth="1"/>
    <col min="12553" max="12553" width="15.28515625" style="612" customWidth="1"/>
    <col min="12554" max="12554" width="30.7109375" style="612" customWidth="1"/>
    <col min="12555" max="12555" width="40.42578125" style="612" customWidth="1"/>
    <col min="12556" max="12800" width="11.42578125" style="612"/>
    <col min="12801" max="12801" width="8.7109375" style="612" customWidth="1"/>
    <col min="12802" max="12802" width="45.7109375" style="612" customWidth="1"/>
    <col min="12803" max="12803" width="15.7109375" style="612" customWidth="1"/>
    <col min="12804" max="12805" width="17.7109375" style="612" customWidth="1"/>
    <col min="12806" max="12806" width="15.28515625" style="612" customWidth="1"/>
    <col min="12807" max="12807" width="35.7109375" style="612" customWidth="1"/>
    <col min="12808" max="12808" width="17.7109375" style="612" customWidth="1"/>
    <col min="12809" max="12809" width="15.28515625" style="612" customWidth="1"/>
    <col min="12810" max="12810" width="30.7109375" style="612" customWidth="1"/>
    <col min="12811" max="12811" width="40.42578125" style="612" customWidth="1"/>
    <col min="12812" max="13056" width="11.42578125" style="612"/>
    <col min="13057" max="13057" width="8.7109375" style="612" customWidth="1"/>
    <col min="13058" max="13058" width="45.7109375" style="612" customWidth="1"/>
    <col min="13059" max="13059" width="15.7109375" style="612" customWidth="1"/>
    <col min="13060" max="13061" width="17.7109375" style="612" customWidth="1"/>
    <col min="13062" max="13062" width="15.28515625" style="612" customWidth="1"/>
    <col min="13063" max="13063" width="35.7109375" style="612" customWidth="1"/>
    <col min="13064" max="13064" width="17.7109375" style="612" customWidth="1"/>
    <col min="13065" max="13065" width="15.28515625" style="612" customWidth="1"/>
    <col min="13066" max="13066" width="30.7109375" style="612" customWidth="1"/>
    <col min="13067" max="13067" width="40.42578125" style="612" customWidth="1"/>
    <col min="13068" max="13312" width="11.42578125" style="612"/>
    <col min="13313" max="13313" width="8.7109375" style="612" customWidth="1"/>
    <col min="13314" max="13314" width="45.7109375" style="612" customWidth="1"/>
    <col min="13315" max="13315" width="15.7109375" style="612" customWidth="1"/>
    <col min="13316" max="13317" width="17.7109375" style="612" customWidth="1"/>
    <col min="13318" max="13318" width="15.28515625" style="612" customWidth="1"/>
    <col min="13319" max="13319" width="35.7109375" style="612" customWidth="1"/>
    <col min="13320" max="13320" width="17.7109375" style="612" customWidth="1"/>
    <col min="13321" max="13321" width="15.28515625" style="612" customWidth="1"/>
    <col min="13322" max="13322" width="30.7109375" style="612" customWidth="1"/>
    <col min="13323" max="13323" width="40.42578125" style="612" customWidth="1"/>
    <col min="13324" max="13568" width="11.42578125" style="612"/>
    <col min="13569" max="13569" width="8.7109375" style="612" customWidth="1"/>
    <col min="13570" max="13570" width="45.7109375" style="612" customWidth="1"/>
    <col min="13571" max="13571" width="15.7109375" style="612" customWidth="1"/>
    <col min="13572" max="13573" width="17.7109375" style="612" customWidth="1"/>
    <col min="13574" max="13574" width="15.28515625" style="612" customWidth="1"/>
    <col min="13575" max="13575" width="35.7109375" style="612" customWidth="1"/>
    <col min="13576" max="13576" width="17.7109375" style="612" customWidth="1"/>
    <col min="13577" max="13577" width="15.28515625" style="612" customWidth="1"/>
    <col min="13578" max="13578" width="30.7109375" style="612" customWidth="1"/>
    <col min="13579" max="13579" width="40.42578125" style="612" customWidth="1"/>
    <col min="13580" max="13824" width="11.42578125" style="612"/>
    <col min="13825" max="13825" width="8.7109375" style="612" customWidth="1"/>
    <col min="13826" max="13826" width="45.7109375" style="612" customWidth="1"/>
    <col min="13827" max="13827" width="15.7109375" style="612" customWidth="1"/>
    <col min="13828" max="13829" width="17.7109375" style="612" customWidth="1"/>
    <col min="13830" max="13830" width="15.28515625" style="612" customWidth="1"/>
    <col min="13831" max="13831" width="35.7109375" style="612" customWidth="1"/>
    <col min="13832" max="13832" width="17.7109375" style="612" customWidth="1"/>
    <col min="13833" max="13833" width="15.28515625" style="612" customWidth="1"/>
    <col min="13834" max="13834" width="30.7109375" style="612" customWidth="1"/>
    <col min="13835" max="13835" width="40.42578125" style="612" customWidth="1"/>
    <col min="13836" max="14080" width="11.42578125" style="612"/>
    <col min="14081" max="14081" width="8.7109375" style="612" customWidth="1"/>
    <col min="14082" max="14082" width="45.7109375" style="612" customWidth="1"/>
    <col min="14083" max="14083" width="15.7109375" style="612" customWidth="1"/>
    <col min="14084" max="14085" width="17.7109375" style="612" customWidth="1"/>
    <col min="14086" max="14086" width="15.28515625" style="612" customWidth="1"/>
    <col min="14087" max="14087" width="35.7109375" style="612" customWidth="1"/>
    <col min="14088" max="14088" width="17.7109375" style="612" customWidth="1"/>
    <col min="14089" max="14089" width="15.28515625" style="612" customWidth="1"/>
    <col min="14090" max="14090" width="30.7109375" style="612" customWidth="1"/>
    <col min="14091" max="14091" width="40.42578125" style="612" customWidth="1"/>
    <col min="14092" max="14336" width="11.42578125" style="612"/>
    <col min="14337" max="14337" width="8.7109375" style="612" customWidth="1"/>
    <col min="14338" max="14338" width="45.7109375" style="612" customWidth="1"/>
    <col min="14339" max="14339" width="15.7109375" style="612" customWidth="1"/>
    <col min="14340" max="14341" width="17.7109375" style="612" customWidth="1"/>
    <col min="14342" max="14342" width="15.28515625" style="612" customWidth="1"/>
    <col min="14343" max="14343" width="35.7109375" style="612" customWidth="1"/>
    <col min="14344" max="14344" width="17.7109375" style="612" customWidth="1"/>
    <col min="14345" max="14345" width="15.28515625" style="612" customWidth="1"/>
    <col min="14346" max="14346" width="30.7109375" style="612" customWidth="1"/>
    <col min="14347" max="14347" width="40.42578125" style="612" customWidth="1"/>
    <col min="14348" max="14592" width="11.42578125" style="612"/>
    <col min="14593" max="14593" width="8.7109375" style="612" customWidth="1"/>
    <col min="14594" max="14594" width="45.7109375" style="612" customWidth="1"/>
    <col min="14595" max="14595" width="15.7109375" style="612" customWidth="1"/>
    <col min="14596" max="14597" width="17.7109375" style="612" customWidth="1"/>
    <col min="14598" max="14598" width="15.28515625" style="612" customWidth="1"/>
    <col min="14599" max="14599" width="35.7109375" style="612" customWidth="1"/>
    <col min="14600" max="14600" width="17.7109375" style="612" customWidth="1"/>
    <col min="14601" max="14601" width="15.28515625" style="612" customWidth="1"/>
    <col min="14602" max="14602" width="30.7109375" style="612" customWidth="1"/>
    <col min="14603" max="14603" width="40.42578125" style="612" customWidth="1"/>
    <col min="14604" max="14848" width="11.42578125" style="612"/>
    <col min="14849" max="14849" width="8.7109375" style="612" customWidth="1"/>
    <col min="14850" max="14850" width="45.7109375" style="612" customWidth="1"/>
    <col min="14851" max="14851" width="15.7109375" style="612" customWidth="1"/>
    <col min="14852" max="14853" width="17.7109375" style="612" customWidth="1"/>
    <col min="14854" max="14854" width="15.28515625" style="612" customWidth="1"/>
    <col min="14855" max="14855" width="35.7109375" style="612" customWidth="1"/>
    <col min="14856" max="14856" width="17.7109375" style="612" customWidth="1"/>
    <col min="14857" max="14857" width="15.28515625" style="612" customWidth="1"/>
    <col min="14858" max="14858" width="30.7109375" style="612" customWidth="1"/>
    <col min="14859" max="14859" width="40.42578125" style="612" customWidth="1"/>
    <col min="14860" max="15104" width="11.42578125" style="612"/>
    <col min="15105" max="15105" width="8.7109375" style="612" customWidth="1"/>
    <col min="15106" max="15106" width="45.7109375" style="612" customWidth="1"/>
    <col min="15107" max="15107" width="15.7109375" style="612" customWidth="1"/>
    <col min="15108" max="15109" width="17.7109375" style="612" customWidth="1"/>
    <col min="15110" max="15110" width="15.28515625" style="612" customWidth="1"/>
    <col min="15111" max="15111" width="35.7109375" style="612" customWidth="1"/>
    <col min="15112" max="15112" width="17.7109375" style="612" customWidth="1"/>
    <col min="15113" max="15113" width="15.28515625" style="612" customWidth="1"/>
    <col min="15114" max="15114" width="30.7109375" style="612" customWidth="1"/>
    <col min="15115" max="15115" width="40.42578125" style="612" customWidth="1"/>
    <col min="15116" max="15360" width="11.42578125" style="612"/>
    <col min="15361" max="15361" width="8.7109375" style="612" customWidth="1"/>
    <col min="15362" max="15362" width="45.7109375" style="612" customWidth="1"/>
    <col min="15363" max="15363" width="15.7109375" style="612" customWidth="1"/>
    <col min="15364" max="15365" width="17.7109375" style="612" customWidth="1"/>
    <col min="15366" max="15366" width="15.28515625" style="612" customWidth="1"/>
    <col min="15367" max="15367" width="35.7109375" style="612" customWidth="1"/>
    <col min="15368" max="15368" width="17.7109375" style="612" customWidth="1"/>
    <col min="15369" max="15369" width="15.28515625" style="612" customWidth="1"/>
    <col min="15370" max="15370" width="30.7109375" style="612" customWidth="1"/>
    <col min="15371" max="15371" width="40.42578125" style="612" customWidth="1"/>
    <col min="15372" max="15616" width="11.42578125" style="612"/>
    <col min="15617" max="15617" width="8.7109375" style="612" customWidth="1"/>
    <col min="15618" max="15618" width="45.7109375" style="612" customWidth="1"/>
    <col min="15619" max="15619" width="15.7109375" style="612" customWidth="1"/>
    <col min="15620" max="15621" width="17.7109375" style="612" customWidth="1"/>
    <col min="15622" max="15622" width="15.28515625" style="612" customWidth="1"/>
    <col min="15623" max="15623" width="35.7109375" style="612" customWidth="1"/>
    <col min="15624" max="15624" width="17.7109375" style="612" customWidth="1"/>
    <col min="15625" max="15625" width="15.28515625" style="612" customWidth="1"/>
    <col min="15626" max="15626" width="30.7109375" style="612" customWidth="1"/>
    <col min="15627" max="15627" width="40.42578125" style="612" customWidth="1"/>
    <col min="15628" max="15872" width="11.42578125" style="612"/>
    <col min="15873" max="15873" width="8.7109375" style="612" customWidth="1"/>
    <col min="15874" max="15874" width="45.7109375" style="612" customWidth="1"/>
    <col min="15875" max="15875" width="15.7109375" style="612" customWidth="1"/>
    <col min="15876" max="15877" width="17.7109375" style="612" customWidth="1"/>
    <col min="15878" max="15878" width="15.28515625" style="612" customWidth="1"/>
    <col min="15879" max="15879" width="35.7109375" style="612" customWidth="1"/>
    <col min="15880" max="15880" width="17.7109375" style="612" customWidth="1"/>
    <col min="15881" max="15881" width="15.28515625" style="612" customWidth="1"/>
    <col min="15882" max="15882" width="30.7109375" style="612" customWidth="1"/>
    <col min="15883" max="15883" width="40.42578125" style="612" customWidth="1"/>
    <col min="15884" max="16128" width="11.42578125" style="612"/>
    <col min="16129" max="16129" width="8.7109375" style="612" customWidth="1"/>
    <col min="16130" max="16130" width="45.7109375" style="612" customWidth="1"/>
    <col min="16131" max="16131" width="15.7109375" style="612" customWidth="1"/>
    <col min="16132" max="16133" width="17.7109375" style="612" customWidth="1"/>
    <col min="16134" max="16134" width="15.28515625" style="612" customWidth="1"/>
    <col min="16135" max="16135" width="35.7109375" style="612" customWidth="1"/>
    <col min="16136" max="16136" width="17.7109375" style="612" customWidth="1"/>
    <col min="16137" max="16137" width="15.28515625" style="612" customWidth="1"/>
    <col min="16138" max="16138" width="30.7109375" style="612" customWidth="1"/>
    <col min="16139" max="16139" width="40.42578125" style="612" customWidth="1"/>
    <col min="16140" max="16384" width="11.42578125" style="612"/>
  </cols>
  <sheetData>
    <row r="1" spans="1:10" ht="18" customHeight="1" x14ac:dyDescent="0.25">
      <c r="B1" s="1255"/>
      <c r="C1" s="1255"/>
      <c r="D1" s="1255"/>
      <c r="E1" s="1255"/>
      <c r="F1" s="1255"/>
      <c r="G1" s="1255"/>
      <c r="H1" s="1255"/>
      <c r="I1" s="1255"/>
      <c r="J1" s="1255" t="s">
        <v>2066</v>
      </c>
    </row>
    <row r="2" spans="1:10" x14ac:dyDescent="0.25">
      <c r="A2" s="2146" t="s">
        <v>315</v>
      </c>
      <c r="B2" s="2146"/>
      <c r="C2" s="2146"/>
      <c r="D2" s="2146"/>
      <c r="E2" s="2146"/>
      <c r="F2" s="2146"/>
      <c r="G2" s="2146"/>
      <c r="H2" s="2146"/>
      <c r="I2" s="2146"/>
      <c r="J2" s="2146"/>
    </row>
    <row r="3" spans="1:10" x14ac:dyDescent="0.25">
      <c r="A3" s="2146" t="s">
        <v>357</v>
      </c>
      <c r="B3" s="2146"/>
      <c r="C3" s="2146"/>
      <c r="D3" s="2146"/>
      <c r="E3" s="2146"/>
      <c r="F3" s="2146"/>
      <c r="G3" s="2146"/>
      <c r="H3" s="2146"/>
      <c r="I3" s="2146"/>
      <c r="J3" s="2146"/>
    </row>
    <row r="4" spans="1:10" x14ac:dyDescent="0.25">
      <c r="A4" s="2147" t="s">
        <v>781</v>
      </c>
      <c r="B4" s="2147"/>
      <c r="C4" s="2147"/>
      <c r="D4" s="2148"/>
      <c r="E4" s="2148"/>
      <c r="F4" s="2148"/>
      <c r="G4" s="2148"/>
      <c r="H4" s="2148"/>
      <c r="I4" s="2148"/>
      <c r="J4" s="2148"/>
    </row>
    <row r="5" spans="1:10" x14ac:dyDescent="0.25">
      <c r="A5" s="2149" t="s">
        <v>339</v>
      </c>
      <c r="B5" s="2149"/>
      <c r="C5" s="2149"/>
      <c r="D5" s="2149"/>
      <c r="E5" s="2149"/>
      <c r="F5" s="2149"/>
      <c r="G5" s="2149"/>
      <c r="H5" s="2149"/>
      <c r="I5" s="2149"/>
      <c r="J5" s="2149"/>
    </row>
    <row r="6" spans="1:10" x14ac:dyDescent="0.25">
      <c r="A6" s="2150"/>
      <c r="B6" s="2148"/>
      <c r="C6" s="2148"/>
      <c r="D6" s="2148"/>
      <c r="E6" s="2148"/>
      <c r="F6" s="2148"/>
      <c r="G6" s="2148"/>
      <c r="H6" s="2148"/>
      <c r="I6" s="2148"/>
      <c r="J6" s="2148"/>
    </row>
    <row r="7" spans="1:10" ht="137.25" customHeight="1" x14ac:dyDescent="0.25">
      <c r="A7" s="1617" t="s">
        <v>6</v>
      </c>
      <c r="B7" s="1379" t="s">
        <v>194</v>
      </c>
      <c r="C7" s="1379" t="s">
        <v>195</v>
      </c>
      <c r="D7" s="597" t="s">
        <v>782</v>
      </c>
      <c r="E7" s="598" t="s">
        <v>197</v>
      </c>
      <c r="F7" s="598" t="s">
        <v>198</v>
      </c>
      <c r="G7" s="1379" t="s">
        <v>359</v>
      </c>
      <c r="H7" s="1379" t="s">
        <v>200</v>
      </c>
      <c r="I7" s="1379" t="s">
        <v>201</v>
      </c>
      <c r="J7" s="1379" t="s">
        <v>202</v>
      </c>
    </row>
    <row r="8" spans="1:10" ht="18" customHeight="1" x14ac:dyDescent="0.25">
      <c r="A8" s="613" t="s">
        <v>685</v>
      </c>
      <c r="B8" s="614">
        <v>2</v>
      </c>
      <c r="C8" s="614">
        <v>3</v>
      </c>
      <c r="D8" s="614">
        <v>4</v>
      </c>
      <c r="E8" s="614">
        <v>5</v>
      </c>
      <c r="F8" s="615">
        <v>6</v>
      </c>
      <c r="G8" s="614">
        <v>7</v>
      </c>
      <c r="H8" s="615">
        <v>8</v>
      </c>
      <c r="I8" s="615">
        <v>9</v>
      </c>
      <c r="J8" s="614">
        <v>10</v>
      </c>
    </row>
    <row r="9" spans="1:10" x14ac:dyDescent="0.25">
      <c r="A9" s="2151" t="s">
        <v>783</v>
      </c>
      <c r="B9" s="2151"/>
      <c r="C9" s="2151"/>
      <c r="D9" s="2151"/>
      <c r="E9" s="2151"/>
      <c r="F9" s="2151"/>
      <c r="G9" s="2151"/>
      <c r="H9" s="2151"/>
      <c r="I9" s="2151"/>
      <c r="J9" s="2151"/>
    </row>
    <row r="10" spans="1:10" s="620" customFormat="1" ht="145.5" customHeight="1" x14ac:dyDescent="0.3">
      <c r="A10" s="1571" t="s">
        <v>16</v>
      </c>
      <c r="B10" s="1574" t="s">
        <v>784</v>
      </c>
      <c r="C10" s="1574" t="s">
        <v>214</v>
      </c>
      <c r="D10" s="616">
        <f>D11</f>
        <v>64.66</v>
      </c>
      <c r="E10" s="616">
        <f>E11</f>
        <v>64.66</v>
      </c>
      <c r="F10" s="617">
        <f>E10/D10*100</f>
        <v>100</v>
      </c>
      <c r="G10" s="618"/>
      <c r="H10" s="619">
        <f>H11</f>
        <v>64.66</v>
      </c>
      <c r="I10" s="617">
        <f>H10/D10*100</f>
        <v>100</v>
      </c>
      <c r="J10" s="618"/>
    </row>
    <row r="11" spans="1:10" s="620" customFormat="1" ht="106.5" customHeight="1" x14ac:dyDescent="0.3">
      <c r="A11" s="621" t="s">
        <v>22</v>
      </c>
      <c r="B11" s="1573" t="s">
        <v>785</v>
      </c>
      <c r="C11" s="1573" t="s">
        <v>214</v>
      </c>
      <c r="D11" s="622">
        <f>64.66</f>
        <v>64.66</v>
      </c>
      <c r="E11" s="622">
        <f>64.66</f>
        <v>64.66</v>
      </c>
      <c r="F11" s="623">
        <f>E11/D11*100</f>
        <v>100</v>
      </c>
      <c r="G11" s="624" t="s">
        <v>786</v>
      </c>
      <c r="H11" s="625">
        <f>64.66</f>
        <v>64.66</v>
      </c>
      <c r="I11" s="623">
        <f>H11/D11*100</f>
        <v>100</v>
      </c>
      <c r="J11" s="618"/>
    </row>
    <row r="12" spans="1:10" ht="88.5" customHeight="1" x14ac:dyDescent="0.25">
      <c r="A12" s="626"/>
      <c r="B12" s="1574" t="s">
        <v>234</v>
      </c>
      <c r="C12" s="1574" t="s">
        <v>214</v>
      </c>
      <c r="D12" s="619">
        <f>D10</f>
        <v>64.66</v>
      </c>
      <c r="E12" s="619">
        <f>E10</f>
        <v>64.66</v>
      </c>
      <c r="F12" s="617">
        <f>E12/D12*100</f>
        <v>100</v>
      </c>
      <c r="G12" s="627"/>
      <c r="H12" s="619">
        <f>H10</f>
        <v>64.66</v>
      </c>
      <c r="I12" s="617">
        <f>H12/D12*100</f>
        <v>100</v>
      </c>
      <c r="J12" s="627"/>
    </row>
    <row r="13" spans="1:10" ht="24" customHeight="1" x14ac:dyDescent="0.25">
      <c r="A13" s="2152" t="s">
        <v>787</v>
      </c>
      <c r="B13" s="2152"/>
      <c r="C13" s="2152"/>
      <c r="D13" s="2152"/>
      <c r="E13" s="2152"/>
      <c r="F13" s="2152"/>
      <c r="G13" s="2152"/>
      <c r="H13" s="2152"/>
      <c r="I13" s="2152"/>
      <c r="J13" s="2152"/>
    </row>
    <row r="14" spans="1:10" ht="21" customHeight="1" x14ac:dyDescent="0.25">
      <c r="A14" s="2153" t="s">
        <v>16</v>
      </c>
      <c r="B14" s="2154" t="s">
        <v>788</v>
      </c>
      <c r="C14" s="1574" t="s">
        <v>235</v>
      </c>
      <c r="D14" s="619">
        <f>D15+D16</f>
        <v>99436.65</v>
      </c>
      <c r="E14" s="619">
        <f>E15+E16</f>
        <v>98878.02</v>
      </c>
      <c r="F14" s="617">
        <f t="shared" ref="F14:F16" si="0">E14/D14*100</f>
        <v>99.438205128591932</v>
      </c>
      <c r="G14" s="618"/>
      <c r="H14" s="619">
        <f>H15+H16</f>
        <v>98878.02</v>
      </c>
      <c r="I14" s="617">
        <f t="shared" ref="I14:I16" si="1">H14/D14*100</f>
        <v>99.438205128591932</v>
      </c>
      <c r="J14" s="628"/>
    </row>
    <row r="15" spans="1:10" ht="72.75" customHeight="1" x14ac:dyDescent="0.25">
      <c r="A15" s="2153"/>
      <c r="B15" s="2154"/>
      <c r="C15" s="1574" t="s">
        <v>205</v>
      </c>
      <c r="D15" s="619">
        <f>D20</f>
        <v>61790.720000000001</v>
      </c>
      <c r="E15" s="619">
        <f>E20</f>
        <v>61556.480000000003</v>
      </c>
      <c r="F15" s="617">
        <f t="shared" si="0"/>
        <v>99.620913949538064</v>
      </c>
      <c r="G15" s="627"/>
      <c r="H15" s="619">
        <f>H20</f>
        <v>61556.480000000003</v>
      </c>
      <c r="I15" s="617">
        <f t="shared" si="1"/>
        <v>99.620913949538064</v>
      </c>
      <c r="J15" s="628"/>
    </row>
    <row r="16" spans="1:10" ht="90" x14ac:dyDescent="0.25">
      <c r="A16" s="629"/>
      <c r="B16" s="639" t="s">
        <v>789</v>
      </c>
      <c r="C16" s="1574" t="s">
        <v>214</v>
      </c>
      <c r="D16" s="619">
        <f>D17+D21</f>
        <v>37645.93</v>
      </c>
      <c r="E16" s="619">
        <f>E17+E21</f>
        <v>37321.54</v>
      </c>
      <c r="F16" s="617">
        <f t="shared" si="0"/>
        <v>99.138313225360619</v>
      </c>
      <c r="G16" s="627"/>
      <c r="H16" s="619">
        <f>H17+H21</f>
        <v>37321.54</v>
      </c>
      <c r="I16" s="617">
        <f t="shared" si="1"/>
        <v>99.138313225360619</v>
      </c>
      <c r="J16" s="628"/>
    </row>
    <row r="17" spans="1:10" ht="90" x14ac:dyDescent="0.25">
      <c r="A17" s="621" t="s">
        <v>20</v>
      </c>
      <c r="B17" s="1573" t="s">
        <v>790</v>
      </c>
      <c r="C17" s="1573" t="s">
        <v>214</v>
      </c>
      <c r="D17" s="625">
        <f>D18</f>
        <v>571.5</v>
      </c>
      <c r="E17" s="625">
        <f>E18</f>
        <v>387.65</v>
      </c>
      <c r="F17" s="623">
        <f>E17/D17*100</f>
        <v>67.830271216097984</v>
      </c>
      <c r="G17" s="630"/>
      <c r="H17" s="625">
        <f>H18</f>
        <v>387.65</v>
      </c>
      <c r="I17" s="623">
        <f>H17/D17*100</f>
        <v>67.830271216097984</v>
      </c>
      <c r="J17" s="631"/>
    </row>
    <row r="18" spans="1:10" ht="213" customHeight="1" x14ac:dyDescent="0.25">
      <c r="A18" s="621" t="s">
        <v>627</v>
      </c>
      <c r="B18" s="1573" t="s">
        <v>791</v>
      </c>
      <c r="C18" s="1573" t="s">
        <v>214</v>
      </c>
      <c r="D18" s="625">
        <f>571.5</f>
        <v>571.5</v>
      </c>
      <c r="E18" s="625">
        <f>387.65</f>
        <v>387.65</v>
      </c>
      <c r="F18" s="623">
        <f t="shared" ref="F18:F28" si="2">E18/D18*100</f>
        <v>67.830271216097984</v>
      </c>
      <c r="G18" s="624" t="s">
        <v>792</v>
      </c>
      <c r="H18" s="625">
        <f>387.65</f>
        <v>387.65</v>
      </c>
      <c r="I18" s="623">
        <f>H18/D18*100</f>
        <v>67.830271216097984</v>
      </c>
      <c r="J18" s="632" t="s">
        <v>793</v>
      </c>
    </row>
    <row r="19" spans="1:10" ht="24.75" customHeight="1" x14ac:dyDescent="0.25">
      <c r="A19" s="2144" t="s">
        <v>22</v>
      </c>
      <c r="B19" s="2145" t="s">
        <v>794</v>
      </c>
      <c r="C19" s="1573" t="s">
        <v>235</v>
      </c>
      <c r="D19" s="625">
        <f>D20+D21</f>
        <v>98865.15</v>
      </c>
      <c r="E19" s="625">
        <f>E20+E21</f>
        <v>98490.37</v>
      </c>
      <c r="F19" s="623">
        <f t="shared" si="2"/>
        <v>99.620917987784381</v>
      </c>
      <c r="G19" s="630"/>
      <c r="H19" s="625">
        <f>H20+H21</f>
        <v>98490.37</v>
      </c>
      <c r="I19" s="623">
        <f t="shared" ref="I19:I28" si="3">H19/D19*100</f>
        <v>99.620917987784381</v>
      </c>
      <c r="J19" s="633"/>
    </row>
    <row r="20" spans="1:10" ht="71.25" customHeight="1" x14ac:dyDescent="0.25">
      <c r="A20" s="2144"/>
      <c r="B20" s="2145"/>
      <c r="C20" s="1573" t="s">
        <v>205</v>
      </c>
      <c r="D20" s="625">
        <f>D23</f>
        <v>61790.720000000001</v>
      </c>
      <c r="E20" s="625">
        <f>E23</f>
        <v>61556.480000000003</v>
      </c>
      <c r="F20" s="623">
        <f t="shared" si="2"/>
        <v>99.620913949538064</v>
      </c>
      <c r="G20" s="630"/>
      <c r="H20" s="625">
        <f>H23</f>
        <v>61556.480000000003</v>
      </c>
      <c r="I20" s="623">
        <f t="shared" si="3"/>
        <v>99.620913949538064</v>
      </c>
      <c r="J20" s="633"/>
    </row>
    <row r="21" spans="1:10" ht="90" customHeight="1" x14ac:dyDescent="0.25">
      <c r="A21" s="2144"/>
      <c r="B21" s="2145"/>
      <c r="C21" s="1573" t="s">
        <v>214</v>
      </c>
      <c r="D21" s="634">
        <f>D25</f>
        <v>37074.43</v>
      </c>
      <c r="E21" s="634">
        <f>E25</f>
        <v>36933.89</v>
      </c>
      <c r="F21" s="623">
        <f t="shared" si="2"/>
        <v>99.620924718195255</v>
      </c>
      <c r="G21" s="630"/>
      <c r="H21" s="634">
        <f>H25</f>
        <v>36933.89</v>
      </c>
      <c r="I21" s="623">
        <f t="shared" si="3"/>
        <v>99.620924718195255</v>
      </c>
      <c r="J21" s="632"/>
    </row>
    <row r="22" spans="1:10" ht="357.75" customHeight="1" x14ac:dyDescent="0.25">
      <c r="A22" s="2144" t="s">
        <v>411</v>
      </c>
      <c r="B22" s="2145" t="s">
        <v>795</v>
      </c>
      <c r="C22" s="1573" t="s">
        <v>235</v>
      </c>
      <c r="D22" s="634">
        <f>D23+D25</f>
        <v>98865.15</v>
      </c>
      <c r="E22" s="634">
        <f>E23+E25</f>
        <v>98490.37</v>
      </c>
      <c r="F22" s="623">
        <f t="shared" si="2"/>
        <v>99.620917987784381</v>
      </c>
      <c r="G22" s="624" t="s">
        <v>796</v>
      </c>
      <c r="H22" s="634">
        <f>H23+H25</f>
        <v>98490.37</v>
      </c>
      <c r="I22" s="623">
        <f t="shared" si="3"/>
        <v>99.620917987784381</v>
      </c>
      <c r="J22" s="632"/>
    </row>
    <row r="23" spans="1:10" ht="409.5" customHeight="1" x14ac:dyDescent="0.25">
      <c r="A23" s="2144"/>
      <c r="B23" s="2145"/>
      <c r="C23" s="635" t="s">
        <v>205</v>
      </c>
      <c r="D23" s="636">
        <f>61790.72</f>
        <v>61790.720000000001</v>
      </c>
      <c r="E23" s="636">
        <v>61556.480000000003</v>
      </c>
      <c r="F23" s="637">
        <f t="shared" si="2"/>
        <v>99.620913949538064</v>
      </c>
      <c r="G23" s="624" t="s">
        <v>2162</v>
      </c>
      <c r="H23" s="636">
        <v>61556.480000000003</v>
      </c>
      <c r="I23" s="637">
        <f t="shared" si="3"/>
        <v>99.620913949538064</v>
      </c>
      <c r="J23" s="638" t="s">
        <v>797</v>
      </c>
    </row>
    <row r="24" spans="1:10" ht="142.5" customHeight="1" x14ac:dyDescent="0.25">
      <c r="A24" s="1361"/>
      <c r="B24" s="635" t="s">
        <v>2160</v>
      </c>
      <c r="C24" s="635"/>
      <c r="D24" s="636"/>
      <c r="E24" s="636"/>
      <c r="F24" s="637"/>
      <c r="G24" s="624" t="s">
        <v>2161</v>
      </c>
      <c r="H24" s="636"/>
      <c r="I24" s="637"/>
      <c r="J24" s="638"/>
    </row>
    <row r="25" spans="1:10" ht="364.5" customHeight="1" x14ac:dyDescent="0.25">
      <c r="A25" s="1572"/>
      <c r="B25" s="1638"/>
      <c r="C25" s="1573" t="s">
        <v>214</v>
      </c>
      <c r="D25" s="634">
        <v>37074.43</v>
      </c>
      <c r="E25" s="634">
        <v>36933.89</v>
      </c>
      <c r="F25" s="623">
        <f>E25/D25*100</f>
        <v>99.620924718195255</v>
      </c>
      <c r="G25" s="1639" t="s">
        <v>798</v>
      </c>
      <c r="H25" s="634">
        <v>36933.89</v>
      </c>
      <c r="I25" s="623">
        <f>H25/D25*100</f>
        <v>99.620924718195255</v>
      </c>
      <c r="J25" s="632" t="s">
        <v>799</v>
      </c>
    </row>
    <row r="26" spans="1:10" ht="24" customHeight="1" x14ac:dyDescent="0.25">
      <c r="A26" s="2153"/>
      <c r="B26" s="2154" t="s">
        <v>271</v>
      </c>
      <c r="C26" s="1574" t="s">
        <v>235</v>
      </c>
      <c r="D26" s="640">
        <f>D27+D28</f>
        <v>99436.65</v>
      </c>
      <c r="E26" s="640">
        <f>E27+E28</f>
        <v>98878.02</v>
      </c>
      <c r="F26" s="617">
        <f t="shared" si="2"/>
        <v>99.438205128591932</v>
      </c>
      <c r="G26" s="2155"/>
      <c r="H26" s="640">
        <f>H27+H28</f>
        <v>98878.02</v>
      </c>
      <c r="I26" s="617">
        <f t="shared" si="3"/>
        <v>99.438205128591932</v>
      </c>
      <c r="J26" s="2156"/>
    </row>
    <row r="27" spans="1:10" ht="70.5" customHeight="1" x14ac:dyDescent="0.25">
      <c r="A27" s="2153"/>
      <c r="B27" s="2154"/>
      <c r="C27" s="1574" t="s">
        <v>205</v>
      </c>
      <c r="D27" s="619">
        <f>D15</f>
        <v>61790.720000000001</v>
      </c>
      <c r="E27" s="619">
        <f>E15</f>
        <v>61556.480000000003</v>
      </c>
      <c r="F27" s="617">
        <f t="shared" si="2"/>
        <v>99.620913949538064</v>
      </c>
      <c r="G27" s="2155"/>
      <c r="H27" s="619">
        <f>H15</f>
        <v>61556.480000000003</v>
      </c>
      <c r="I27" s="617">
        <f t="shared" si="3"/>
        <v>99.620913949538064</v>
      </c>
      <c r="J27" s="2156"/>
    </row>
    <row r="28" spans="1:10" ht="90" x14ac:dyDescent="0.25">
      <c r="A28" s="2153"/>
      <c r="B28" s="2154"/>
      <c r="C28" s="1574" t="s">
        <v>214</v>
      </c>
      <c r="D28" s="619">
        <f>D16</f>
        <v>37645.93</v>
      </c>
      <c r="E28" s="619">
        <f>E16</f>
        <v>37321.54</v>
      </c>
      <c r="F28" s="617">
        <f t="shared" si="2"/>
        <v>99.138313225360619</v>
      </c>
      <c r="G28" s="2155"/>
      <c r="H28" s="619">
        <f>H16</f>
        <v>37321.54</v>
      </c>
      <c r="I28" s="617">
        <f t="shared" si="3"/>
        <v>99.138313225360619</v>
      </c>
      <c r="J28" s="2156"/>
    </row>
    <row r="29" spans="1:10" ht="25.5" customHeight="1" x14ac:dyDescent="0.25">
      <c r="A29" s="2152" t="s">
        <v>800</v>
      </c>
      <c r="B29" s="2152"/>
      <c r="C29" s="2152"/>
      <c r="D29" s="2152"/>
      <c r="E29" s="2152"/>
      <c r="F29" s="2152"/>
      <c r="G29" s="2152"/>
      <c r="H29" s="2152"/>
      <c r="I29" s="2152"/>
      <c r="J29" s="2152"/>
    </row>
    <row r="30" spans="1:10" s="643" customFormat="1" ht="159" customHeight="1" x14ac:dyDescent="0.25">
      <c r="A30" s="1571" t="s">
        <v>16</v>
      </c>
      <c r="B30" s="639" t="s">
        <v>801</v>
      </c>
      <c r="C30" s="639" t="s">
        <v>214</v>
      </c>
      <c r="D30" s="619">
        <f>D31+D32+D33</f>
        <v>48</v>
      </c>
      <c r="E30" s="619">
        <f>E31+E32+E33</f>
        <v>48</v>
      </c>
      <c r="F30" s="617">
        <f>E30/D30*100</f>
        <v>100</v>
      </c>
      <c r="G30" s="642"/>
      <c r="H30" s="619">
        <f>H31+H32+H33</f>
        <v>48</v>
      </c>
      <c r="I30" s="617">
        <f>H30/D30*100</f>
        <v>100</v>
      </c>
      <c r="J30" s="628"/>
    </row>
    <row r="31" spans="1:10" ht="105.75" customHeight="1" x14ac:dyDescent="0.25">
      <c r="A31" s="1572" t="s">
        <v>20</v>
      </c>
      <c r="B31" s="644" t="s">
        <v>802</v>
      </c>
      <c r="C31" s="635" t="s">
        <v>214</v>
      </c>
      <c r="D31" s="634">
        <f>48</f>
        <v>48</v>
      </c>
      <c r="E31" s="634">
        <f>48</f>
        <v>48</v>
      </c>
      <c r="F31" s="623">
        <f t="shared" ref="F31:F34" si="4">E31/D31*100</f>
        <v>100</v>
      </c>
      <c r="G31" s="645" t="s">
        <v>803</v>
      </c>
      <c r="H31" s="634">
        <v>48</v>
      </c>
      <c r="I31" s="623">
        <f t="shared" ref="I31:I34" si="5">H31/D31*100</f>
        <v>100</v>
      </c>
      <c r="J31" s="632"/>
    </row>
    <row r="32" spans="1:10" ht="107.25" customHeight="1" x14ac:dyDescent="0.25">
      <c r="A32" s="1572" t="s">
        <v>22</v>
      </c>
      <c r="B32" s="644" t="s">
        <v>804</v>
      </c>
      <c r="C32" s="635" t="s">
        <v>214</v>
      </c>
      <c r="D32" s="634">
        <f>0</f>
        <v>0</v>
      </c>
      <c r="E32" s="634">
        <f>0</f>
        <v>0</v>
      </c>
      <c r="F32" s="623">
        <f>0</f>
        <v>0</v>
      </c>
      <c r="G32" s="645" t="s">
        <v>805</v>
      </c>
      <c r="H32" s="634">
        <v>0</v>
      </c>
      <c r="I32" s="623">
        <f>0</f>
        <v>0</v>
      </c>
      <c r="J32" s="632"/>
    </row>
    <row r="33" spans="1:10" ht="126.75" customHeight="1" x14ac:dyDescent="0.25">
      <c r="A33" s="1572" t="s">
        <v>305</v>
      </c>
      <c r="B33" s="644" t="s">
        <v>806</v>
      </c>
      <c r="C33" s="635" t="s">
        <v>214</v>
      </c>
      <c r="D33" s="634">
        <f>0</f>
        <v>0</v>
      </c>
      <c r="E33" s="634">
        <f>0</f>
        <v>0</v>
      </c>
      <c r="F33" s="623">
        <f>0</f>
        <v>0</v>
      </c>
      <c r="G33" s="645" t="s">
        <v>807</v>
      </c>
      <c r="H33" s="634">
        <v>0</v>
      </c>
      <c r="I33" s="623">
        <f>0</f>
        <v>0</v>
      </c>
      <c r="J33" s="632"/>
    </row>
    <row r="34" spans="1:10" ht="87" customHeight="1" x14ac:dyDescent="0.25">
      <c r="A34" s="1571"/>
      <c r="B34" s="639" t="s">
        <v>292</v>
      </c>
      <c r="C34" s="639" t="s">
        <v>214</v>
      </c>
      <c r="D34" s="640">
        <f>D30</f>
        <v>48</v>
      </c>
      <c r="E34" s="640">
        <f>E30</f>
        <v>48</v>
      </c>
      <c r="F34" s="617">
        <f t="shared" si="4"/>
        <v>100</v>
      </c>
      <c r="G34" s="646"/>
      <c r="H34" s="640">
        <f>H30</f>
        <v>48</v>
      </c>
      <c r="I34" s="617">
        <f t="shared" si="5"/>
        <v>100</v>
      </c>
      <c r="J34" s="632"/>
    </row>
    <row r="35" spans="1:10" x14ac:dyDescent="0.25">
      <c r="A35" s="2152" t="s">
        <v>808</v>
      </c>
      <c r="B35" s="2152"/>
      <c r="C35" s="2152"/>
      <c r="D35" s="2152"/>
      <c r="E35" s="2152"/>
      <c r="F35" s="2152"/>
      <c r="G35" s="2152"/>
      <c r="H35" s="2152"/>
      <c r="I35" s="2152"/>
      <c r="J35" s="2152"/>
    </row>
    <row r="36" spans="1:10" ht="89.25" customHeight="1" x14ac:dyDescent="0.25">
      <c r="A36" s="626" t="s">
        <v>16</v>
      </c>
      <c r="B36" s="1574" t="s">
        <v>809</v>
      </c>
      <c r="C36" s="1574" t="s">
        <v>214</v>
      </c>
      <c r="D36" s="647">
        <f>D37+D38</f>
        <v>2892.17</v>
      </c>
      <c r="E36" s="647">
        <f>E37+E38</f>
        <v>2642.51</v>
      </c>
      <c r="F36" s="648">
        <f>E36/D36*100</f>
        <v>91.367727346594435</v>
      </c>
      <c r="G36" s="649"/>
      <c r="H36" s="647">
        <f>H37+H38</f>
        <v>2642.51</v>
      </c>
      <c r="I36" s="648">
        <f>H36/D36*100</f>
        <v>91.367727346594435</v>
      </c>
      <c r="J36" s="632"/>
    </row>
    <row r="37" spans="1:10" ht="90" customHeight="1" x14ac:dyDescent="0.25">
      <c r="A37" s="626" t="s">
        <v>206</v>
      </c>
      <c r="B37" s="1573" t="s">
        <v>810</v>
      </c>
      <c r="C37" s="1573" t="s">
        <v>214</v>
      </c>
      <c r="D37" s="650">
        <f>2892.17</f>
        <v>2892.17</v>
      </c>
      <c r="E37" s="650">
        <v>2642.51</v>
      </c>
      <c r="F37" s="651">
        <f>E37/D37*100</f>
        <v>91.367727346594435</v>
      </c>
      <c r="G37" s="652" t="s">
        <v>811</v>
      </c>
      <c r="H37" s="650">
        <v>2642.51</v>
      </c>
      <c r="I37" s="651">
        <f>H37/D37*100</f>
        <v>91.367727346594435</v>
      </c>
      <c r="J37" s="632" t="s">
        <v>812</v>
      </c>
    </row>
    <row r="38" spans="1:10" ht="80.25" customHeight="1" x14ac:dyDescent="0.25">
      <c r="A38" s="626" t="s">
        <v>209</v>
      </c>
      <c r="B38" s="1573" t="s">
        <v>813</v>
      </c>
      <c r="C38" s="2157" t="s">
        <v>814</v>
      </c>
      <c r="D38" s="2157"/>
      <c r="E38" s="2157"/>
      <c r="F38" s="2157"/>
      <c r="G38" s="2157"/>
      <c r="H38" s="2157"/>
      <c r="I38" s="2157"/>
      <c r="J38" s="2157"/>
    </row>
    <row r="39" spans="1:10" s="656" customFormat="1" ht="72.75" customHeight="1" x14ac:dyDescent="0.25">
      <c r="A39" s="653" t="s">
        <v>24</v>
      </c>
      <c r="B39" s="1574" t="s">
        <v>815</v>
      </c>
      <c r="C39" s="1574" t="s">
        <v>625</v>
      </c>
      <c r="D39" s="640">
        <f>D40</f>
        <v>615.9</v>
      </c>
      <c r="E39" s="640">
        <f>E40</f>
        <v>615.9</v>
      </c>
      <c r="F39" s="654">
        <f>E39/D39*100</f>
        <v>100</v>
      </c>
      <c r="G39" s="646"/>
      <c r="H39" s="640">
        <f>H40</f>
        <v>615.9</v>
      </c>
      <c r="I39" s="654">
        <f>H39/D39*100</f>
        <v>100</v>
      </c>
      <c r="J39" s="655"/>
    </row>
    <row r="40" spans="1:10" ht="103.5" customHeight="1" x14ac:dyDescent="0.25">
      <c r="A40" s="626" t="s">
        <v>261</v>
      </c>
      <c r="B40" s="1573" t="s">
        <v>816</v>
      </c>
      <c r="C40" s="1573" t="s">
        <v>625</v>
      </c>
      <c r="D40" s="657">
        <f>615.9</f>
        <v>615.9</v>
      </c>
      <c r="E40" s="657">
        <v>615.9</v>
      </c>
      <c r="F40" s="658">
        <f>E40/D40*100</f>
        <v>100</v>
      </c>
      <c r="G40" s="659" t="s">
        <v>817</v>
      </c>
      <c r="H40" s="657">
        <v>615.9</v>
      </c>
      <c r="I40" s="658">
        <f>H40/D40*100</f>
        <v>100</v>
      </c>
      <c r="J40" s="632"/>
    </row>
    <row r="41" spans="1:10" ht="93.75" customHeight="1" x14ac:dyDescent="0.25">
      <c r="A41" s="653" t="s">
        <v>36</v>
      </c>
      <c r="B41" s="1574" t="s">
        <v>818</v>
      </c>
      <c r="C41" s="1574" t="s">
        <v>214</v>
      </c>
      <c r="D41" s="647">
        <f>D42</f>
        <v>0</v>
      </c>
      <c r="E41" s="647">
        <f>E42</f>
        <v>0</v>
      </c>
      <c r="F41" s="648">
        <f>0</f>
        <v>0</v>
      </c>
      <c r="G41" s="660"/>
      <c r="H41" s="647">
        <f>H42</f>
        <v>0</v>
      </c>
      <c r="I41" s="648">
        <f>I42</f>
        <v>0</v>
      </c>
      <c r="J41" s="661"/>
    </row>
    <row r="42" spans="1:10" ht="87.75" customHeight="1" x14ac:dyDescent="0.25">
      <c r="A42" s="626" t="s">
        <v>218</v>
      </c>
      <c r="B42" s="1573" t="s">
        <v>819</v>
      </c>
      <c r="C42" s="2158" t="s">
        <v>820</v>
      </c>
      <c r="D42" s="2158"/>
      <c r="E42" s="2158"/>
      <c r="F42" s="2158"/>
      <c r="G42" s="2158"/>
      <c r="H42" s="2158"/>
      <c r="I42" s="2158"/>
      <c r="J42" s="2158"/>
    </row>
    <row r="43" spans="1:10" ht="21.75" customHeight="1" x14ac:dyDescent="0.25">
      <c r="A43" s="2153"/>
      <c r="B43" s="2140" t="s">
        <v>333</v>
      </c>
      <c r="C43" s="1574" t="s">
        <v>235</v>
      </c>
      <c r="D43" s="619">
        <f>D44+D45</f>
        <v>3508.07</v>
      </c>
      <c r="E43" s="619">
        <f>E44+E45</f>
        <v>3258.4100000000003</v>
      </c>
      <c r="F43" s="617">
        <f>E43/D43*100</f>
        <v>92.883266297422807</v>
      </c>
      <c r="G43" s="2141"/>
      <c r="H43" s="619">
        <f>H44+H45</f>
        <v>3258.4100000000003</v>
      </c>
      <c r="I43" s="617">
        <f>H43/D43*100</f>
        <v>92.883266297422807</v>
      </c>
      <c r="J43" s="2142"/>
    </row>
    <row r="44" spans="1:10" ht="87.75" customHeight="1" x14ac:dyDescent="0.25">
      <c r="A44" s="2153"/>
      <c r="B44" s="2140"/>
      <c r="C44" s="1574" t="s">
        <v>214</v>
      </c>
      <c r="D44" s="619">
        <f>D36+D41</f>
        <v>2892.17</v>
      </c>
      <c r="E44" s="619">
        <f>E36+E41</f>
        <v>2642.51</v>
      </c>
      <c r="F44" s="617">
        <f t="shared" ref="F44:F45" si="6">E44/D44*100</f>
        <v>91.367727346594435</v>
      </c>
      <c r="G44" s="2141"/>
      <c r="H44" s="619">
        <f>H36+H41</f>
        <v>2642.51</v>
      </c>
      <c r="I44" s="617">
        <f>H44/D44*100</f>
        <v>91.367727346594435</v>
      </c>
      <c r="J44" s="2142"/>
    </row>
    <row r="45" spans="1:10" ht="54" customHeight="1" x14ac:dyDescent="0.25">
      <c r="A45" s="2153"/>
      <c r="B45" s="2140"/>
      <c r="C45" s="1574" t="s">
        <v>625</v>
      </c>
      <c r="D45" s="619">
        <f>D39</f>
        <v>615.9</v>
      </c>
      <c r="E45" s="619">
        <f>E39</f>
        <v>615.9</v>
      </c>
      <c r="F45" s="617">
        <f t="shared" si="6"/>
        <v>100</v>
      </c>
      <c r="G45" s="2141"/>
      <c r="H45" s="619">
        <f>H39</f>
        <v>615.9</v>
      </c>
      <c r="I45" s="617">
        <f t="shared" ref="I45" si="7">H45/D45*100</f>
        <v>100</v>
      </c>
      <c r="J45" s="2142"/>
    </row>
    <row r="46" spans="1:10" ht="23.25" customHeight="1" x14ac:dyDescent="0.25">
      <c r="A46" s="2159" t="s">
        <v>509</v>
      </c>
      <c r="B46" s="2159"/>
      <c r="C46" s="2159"/>
      <c r="D46" s="2159"/>
      <c r="E46" s="2159"/>
      <c r="F46" s="2159"/>
      <c r="G46" s="2159"/>
      <c r="H46" s="2159"/>
      <c r="I46" s="2159"/>
      <c r="J46" s="2159"/>
    </row>
    <row r="47" spans="1:10" ht="18" customHeight="1" x14ac:dyDescent="0.25">
      <c r="A47" s="2160" t="s">
        <v>16</v>
      </c>
      <c r="B47" s="2140" t="s">
        <v>821</v>
      </c>
      <c r="C47" s="1574" t="s">
        <v>235</v>
      </c>
      <c r="D47" s="619">
        <f>D48+D49</f>
        <v>11445.26</v>
      </c>
      <c r="E47" s="619">
        <f>E48+E49</f>
        <v>11402.9</v>
      </c>
      <c r="F47" s="617">
        <f>E47/D47*100</f>
        <v>99.629890452466782</v>
      </c>
      <c r="G47" s="642"/>
      <c r="H47" s="619">
        <f>H48+H49</f>
        <v>11402.9</v>
      </c>
      <c r="I47" s="617">
        <f>H47/D47*100</f>
        <v>99.629890452466782</v>
      </c>
      <c r="J47" s="631"/>
    </row>
    <row r="48" spans="1:10" s="656" customFormat="1" ht="69.75" customHeight="1" x14ac:dyDescent="0.25">
      <c r="A48" s="2160"/>
      <c r="B48" s="2140"/>
      <c r="C48" s="1574" t="s">
        <v>205</v>
      </c>
      <c r="D48" s="619">
        <f>D50</f>
        <v>632</v>
      </c>
      <c r="E48" s="619">
        <f>E50</f>
        <v>599.5</v>
      </c>
      <c r="F48" s="617">
        <f t="shared" ref="F48:F60" si="8">E48/D48*100</f>
        <v>94.85759493670885</v>
      </c>
      <c r="G48" s="642"/>
      <c r="H48" s="619">
        <f>H50</f>
        <v>599.5</v>
      </c>
      <c r="I48" s="617">
        <f t="shared" ref="I48:I49" si="9">H48/D48*100</f>
        <v>94.85759493670885</v>
      </c>
      <c r="J48" s="641"/>
    </row>
    <row r="49" spans="1:11" s="656" customFormat="1" ht="87" customHeight="1" x14ac:dyDescent="0.25">
      <c r="A49" s="2160"/>
      <c r="B49" s="2140"/>
      <c r="C49" s="1574" t="s">
        <v>214</v>
      </c>
      <c r="D49" s="619">
        <f>D51+D52</f>
        <v>10813.26</v>
      </c>
      <c r="E49" s="619">
        <f>E51+E52</f>
        <v>10803.4</v>
      </c>
      <c r="F49" s="617">
        <f t="shared" si="8"/>
        <v>99.908815657812724</v>
      </c>
      <c r="G49" s="642"/>
      <c r="H49" s="619">
        <f>H51+H52</f>
        <v>10803.4</v>
      </c>
      <c r="I49" s="617">
        <f t="shared" si="9"/>
        <v>99.908815657812724</v>
      </c>
      <c r="J49" s="641"/>
    </row>
    <row r="50" spans="1:11" ht="125.25" customHeight="1" x14ac:dyDescent="0.25">
      <c r="A50" s="662" t="s">
        <v>206</v>
      </c>
      <c r="B50" s="663" t="s">
        <v>822</v>
      </c>
      <c r="C50" s="1573" t="s">
        <v>205</v>
      </c>
      <c r="D50" s="625">
        <f>632</f>
        <v>632</v>
      </c>
      <c r="E50" s="625">
        <v>599.5</v>
      </c>
      <c r="F50" s="623">
        <f t="shared" si="8"/>
        <v>94.85759493670885</v>
      </c>
      <c r="G50" s="664" t="s">
        <v>823</v>
      </c>
      <c r="H50" s="665">
        <v>599.5</v>
      </c>
      <c r="I50" s="623">
        <f>H50/D50*100</f>
        <v>94.85759493670885</v>
      </c>
      <c r="J50" s="632"/>
    </row>
    <row r="51" spans="1:11" ht="192" customHeight="1" x14ac:dyDescent="0.25">
      <c r="A51" s="662" t="s">
        <v>209</v>
      </c>
      <c r="B51" s="663" t="s">
        <v>824</v>
      </c>
      <c r="C51" s="1573" t="s">
        <v>214</v>
      </c>
      <c r="D51" s="625">
        <f>6773.7</f>
        <v>6773.7</v>
      </c>
      <c r="E51" s="625">
        <f>6773.7</f>
        <v>6773.7</v>
      </c>
      <c r="F51" s="623">
        <f t="shared" si="8"/>
        <v>100</v>
      </c>
      <c r="G51" s="664" t="s">
        <v>825</v>
      </c>
      <c r="H51" s="665">
        <v>6773.7</v>
      </c>
      <c r="I51" s="623">
        <f>H51/D51*100</f>
        <v>100</v>
      </c>
      <c r="J51" s="632"/>
    </row>
    <row r="52" spans="1:11" ht="111" customHeight="1" x14ac:dyDescent="0.25">
      <c r="A52" s="662" t="s">
        <v>255</v>
      </c>
      <c r="B52" s="663" t="s">
        <v>826</v>
      </c>
      <c r="C52" s="1573" t="s">
        <v>214</v>
      </c>
      <c r="D52" s="625">
        <f>D53</f>
        <v>4039.56</v>
      </c>
      <c r="E52" s="625">
        <f>E53</f>
        <v>4029.7</v>
      </c>
      <c r="F52" s="623">
        <f t="shared" si="8"/>
        <v>99.755914010436769</v>
      </c>
      <c r="G52" s="649"/>
      <c r="H52" s="625">
        <f>H53</f>
        <v>4029.7</v>
      </c>
      <c r="I52" s="623">
        <f>H52/D52*100</f>
        <v>99.755914010436769</v>
      </c>
      <c r="J52" s="631"/>
    </row>
    <row r="53" spans="1:11" ht="233.25" customHeight="1" x14ac:dyDescent="0.25">
      <c r="A53" s="666" t="s">
        <v>257</v>
      </c>
      <c r="B53" s="667" t="s">
        <v>827</v>
      </c>
      <c r="C53" s="635" t="s">
        <v>214</v>
      </c>
      <c r="D53" s="625">
        <v>4039.56</v>
      </c>
      <c r="E53" s="625">
        <v>4029.7</v>
      </c>
      <c r="F53" s="623">
        <f>E53/D53*100</f>
        <v>99.755914010436769</v>
      </c>
      <c r="G53" s="664" t="s">
        <v>828</v>
      </c>
      <c r="H53" s="665">
        <v>4029.7</v>
      </c>
      <c r="I53" s="623">
        <f>H53/D53*100</f>
        <v>99.755914010436769</v>
      </c>
      <c r="J53" s="668"/>
    </row>
    <row r="54" spans="1:11" s="669" customFormat="1" ht="18" customHeight="1" x14ac:dyDescent="0.25">
      <c r="A54" s="2161"/>
      <c r="B54" s="2140" t="s">
        <v>298</v>
      </c>
      <c r="C54" s="1574" t="s">
        <v>235</v>
      </c>
      <c r="D54" s="619">
        <f>D55+D56</f>
        <v>11445.26</v>
      </c>
      <c r="E54" s="619">
        <f>E55+E56</f>
        <v>11402.9</v>
      </c>
      <c r="F54" s="617">
        <f t="shared" si="8"/>
        <v>99.629890452466782</v>
      </c>
      <c r="G54" s="642"/>
      <c r="H54" s="619">
        <f>H55+H56</f>
        <v>11402.9</v>
      </c>
      <c r="I54" s="617">
        <f>H54/D54*100</f>
        <v>99.629890452466782</v>
      </c>
      <c r="J54" s="631"/>
    </row>
    <row r="55" spans="1:11" s="669" customFormat="1" ht="70.5" customHeight="1" x14ac:dyDescent="0.25">
      <c r="A55" s="2161"/>
      <c r="B55" s="2140"/>
      <c r="C55" s="1574" t="s">
        <v>205</v>
      </c>
      <c r="D55" s="619">
        <f>D48</f>
        <v>632</v>
      </c>
      <c r="E55" s="619">
        <f>E48</f>
        <v>599.5</v>
      </c>
      <c r="F55" s="617">
        <f t="shared" si="8"/>
        <v>94.85759493670885</v>
      </c>
      <c r="G55" s="642"/>
      <c r="H55" s="619">
        <f>H48</f>
        <v>599.5</v>
      </c>
      <c r="I55" s="617">
        <f t="shared" ref="I55:I56" si="10">H55/D55*100</f>
        <v>94.85759493670885</v>
      </c>
      <c r="J55" s="631"/>
    </row>
    <row r="56" spans="1:11" ht="90" x14ac:dyDescent="0.25">
      <c r="A56" s="2161"/>
      <c r="B56" s="2140"/>
      <c r="C56" s="1574" t="s">
        <v>214</v>
      </c>
      <c r="D56" s="619">
        <f>D49</f>
        <v>10813.26</v>
      </c>
      <c r="E56" s="619">
        <f>E49</f>
        <v>10803.4</v>
      </c>
      <c r="F56" s="617">
        <f t="shared" si="8"/>
        <v>99.908815657812724</v>
      </c>
      <c r="G56" s="642"/>
      <c r="H56" s="619">
        <f>H49</f>
        <v>10803.4</v>
      </c>
      <c r="I56" s="617">
        <f t="shared" si="10"/>
        <v>99.908815657812724</v>
      </c>
      <c r="J56" s="631"/>
    </row>
    <row r="57" spans="1:11" ht="18" customHeight="1" x14ac:dyDescent="0.25">
      <c r="A57" s="2153"/>
      <c r="B57" s="2140" t="s">
        <v>618</v>
      </c>
      <c r="C57" s="1574" t="s">
        <v>235</v>
      </c>
      <c r="D57" s="619">
        <f>D58+D59+D60</f>
        <v>114502.64</v>
      </c>
      <c r="E57" s="619">
        <f>E58+E59+E60</f>
        <v>113651.99</v>
      </c>
      <c r="F57" s="617">
        <f t="shared" si="8"/>
        <v>99.257091364880324</v>
      </c>
      <c r="G57" s="2143"/>
      <c r="H57" s="619">
        <f>H58+H59+H60</f>
        <v>113651.99</v>
      </c>
      <c r="I57" s="617">
        <f>H57/D57*100</f>
        <v>99.257091364880324</v>
      </c>
      <c r="J57" s="2142"/>
      <c r="K57" s="670"/>
    </row>
    <row r="58" spans="1:11" ht="72" customHeight="1" x14ac:dyDescent="0.25">
      <c r="A58" s="2153"/>
      <c r="B58" s="2140"/>
      <c r="C58" s="1574" t="s">
        <v>205</v>
      </c>
      <c r="D58" s="619">
        <f>D27+D55</f>
        <v>62422.720000000001</v>
      </c>
      <c r="E58" s="619">
        <f>E27+E55</f>
        <v>62155.98</v>
      </c>
      <c r="F58" s="617">
        <f t="shared" si="8"/>
        <v>99.572687636809164</v>
      </c>
      <c r="G58" s="2143"/>
      <c r="H58" s="619">
        <f>H27+H55</f>
        <v>62155.98</v>
      </c>
      <c r="I58" s="617">
        <f t="shared" ref="I58:I60" si="11">H58/D58*100</f>
        <v>99.572687636809164</v>
      </c>
      <c r="J58" s="2142"/>
      <c r="K58" s="670"/>
    </row>
    <row r="59" spans="1:11" ht="90" x14ac:dyDescent="0.25">
      <c r="A59" s="2153"/>
      <c r="B59" s="2140"/>
      <c r="C59" s="1574" t="s">
        <v>214</v>
      </c>
      <c r="D59" s="619">
        <f>D12+D28+D34+D44+D56</f>
        <v>51464.020000000004</v>
      </c>
      <c r="E59" s="619">
        <f>E12+E28+E34+E44+E56</f>
        <v>50880.110000000008</v>
      </c>
      <c r="F59" s="617">
        <f t="shared" si="8"/>
        <v>98.865401497978596</v>
      </c>
      <c r="G59" s="2143"/>
      <c r="H59" s="619">
        <f>H12+H28+H34+H44+H56</f>
        <v>50880.110000000008</v>
      </c>
      <c r="I59" s="617">
        <f t="shared" si="11"/>
        <v>98.865401497978596</v>
      </c>
      <c r="J59" s="2142"/>
    </row>
    <row r="60" spans="1:11" ht="53.25" customHeight="1" x14ac:dyDescent="0.25">
      <c r="A60" s="2153"/>
      <c r="B60" s="2140"/>
      <c r="C60" s="1574" t="s">
        <v>695</v>
      </c>
      <c r="D60" s="619">
        <f>D45</f>
        <v>615.9</v>
      </c>
      <c r="E60" s="619">
        <f>E45</f>
        <v>615.9</v>
      </c>
      <c r="F60" s="617">
        <f t="shared" si="8"/>
        <v>100</v>
      </c>
      <c r="G60" s="2143"/>
      <c r="H60" s="619">
        <f>H45</f>
        <v>615.9</v>
      </c>
      <c r="I60" s="617">
        <f t="shared" si="11"/>
        <v>100</v>
      </c>
      <c r="J60" s="2142"/>
    </row>
    <row r="61" spans="1:11" ht="15.75" customHeight="1" x14ac:dyDescent="0.25">
      <c r="A61" s="671"/>
      <c r="B61" s="672"/>
      <c r="C61" s="672"/>
      <c r="D61" s="673"/>
      <c r="E61" s="674"/>
      <c r="F61" s="674"/>
      <c r="G61" s="675"/>
      <c r="H61" s="674"/>
      <c r="I61" s="674"/>
    </row>
    <row r="62" spans="1:11" ht="15.75" customHeight="1" x14ac:dyDescent="0.25">
      <c r="A62" s="671"/>
      <c r="B62" s="672"/>
      <c r="C62" s="672"/>
      <c r="D62" s="674"/>
      <c r="E62" s="674"/>
      <c r="F62" s="674"/>
      <c r="G62" s="675"/>
      <c r="H62" s="674"/>
      <c r="I62" s="674"/>
    </row>
    <row r="63" spans="1:11" ht="15.75" customHeight="1" x14ac:dyDescent="0.25">
      <c r="A63" s="671"/>
      <c r="B63" s="672"/>
      <c r="C63" s="672"/>
      <c r="D63" s="674"/>
      <c r="E63" s="674"/>
      <c r="F63" s="674"/>
      <c r="G63" s="675"/>
      <c r="H63" s="674"/>
      <c r="I63" s="674"/>
    </row>
    <row r="64" spans="1:11" ht="15.75" customHeight="1" x14ac:dyDescent="0.25">
      <c r="A64" s="671"/>
      <c r="B64" s="672"/>
      <c r="C64" s="672"/>
      <c r="D64" s="674"/>
      <c r="E64" s="674"/>
      <c r="F64" s="674"/>
      <c r="G64" s="675"/>
      <c r="H64" s="674"/>
      <c r="I64" s="674"/>
    </row>
    <row r="65" spans="1:9" ht="15.75" customHeight="1" x14ac:dyDescent="0.25">
      <c r="A65" s="671"/>
      <c r="B65" s="672"/>
      <c r="C65" s="672"/>
      <c r="D65" s="674"/>
      <c r="E65" s="674"/>
      <c r="F65" s="674"/>
      <c r="G65" s="675"/>
      <c r="H65" s="674"/>
      <c r="I65" s="674"/>
    </row>
  </sheetData>
  <mergeCells count="34">
    <mergeCell ref="A26:A28"/>
    <mergeCell ref="B26:B28"/>
    <mergeCell ref="G26:G28"/>
    <mergeCell ref="J26:J28"/>
    <mergeCell ref="A57:A60"/>
    <mergeCell ref="B57:B60"/>
    <mergeCell ref="A29:J29"/>
    <mergeCell ref="A35:J35"/>
    <mergeCell ref="C38:J38"/>
    <mergeCell ref="C42:J42"/>
    <mergeCell ref="A43:A45"/>
    <mergeCell ref="B43:B45"/>
    <mergeCell ref="A46:J46"/>
    <mergeCell ref="A47:A49"/>
    <mergeCell ref="B47:B49"/>
    <mergeCell ref="A54:A56"/>
    <mergeCell ref="A22:A23"/>
    <mergeCell ref="B22:B23"/>
    <mergeCell ref="A2:J2"/>
    <mergeCell ref="A3:J3"/>
    <mergeCell ref="A4:J4"/>
    <mergeCell ref="A5:J5"/>
    <mergeCell ref="A6:J6"/>
    <mergeCell ref="A9:J9"/>
    <mergeCell ref="A13:J13"/>
    <mergeCell ref="A14:A15"/>
    <mergeCell ref="B14:B15"/>
    <mergeCell ref="A19:A21"/>
    <mergeCell ref="B19:B21"/>
    <mergeCell ref="B54:B56"/>
    <mergeCell ref="G43:G45"/>
    <mergeCell ref="J43:J45"/>
    <mergeCell ref="G57:G60"/>
    <mergeCell ref="J57:J60"/>
  </mergeCells>
  <pageMargins left="0.78740157480314965" right="0.39370078740157483" top="0.78740157480314965" bottom="0.78740157480314965" header="0" footer="0.39370078740157483"/>
  <pageSetup paperSize="9" scale="62" firstPageNumber="164" fitToWidth="0" fitToHeight="0" orientation="landscape" useFirstPageNumber="1" r:id="rId1"/>
  <headerFooter>
    <oddFooter>&amp;R&amp;"Arial,обычный"&amp;14&amp;P</oddFooter>
  </headerFooter>
  <rowBreaks count="4" manualBreakCount="4">
    <brk id="12" max="16383" man="1"/>
    <brk id="23" max="16383" man="1"/>
    <brk id="28" max="16383" man="1"/>
    <brk id="45" max="16383" man="1"/>
  </rowBreaks>
  <colBreaks count="1" manualBreakCount="1">
    <brk id="10"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39997558519241921"/>
  </sheetPr>
  <dimension ref="A1:AG26"/>
  <sheetViews>
    <sheetView zoomScale="70" zoomScaleNormal="70" zoomScaleSheetLayoutView="70" workbookViewId="0">
      <selection activeCell="G7" sqref="G7"/>
    </sheetView>
  </sheetViews>
  <sheetFormatPr defaultRowHeight="18" x14ac:dyDescent="0.25"/>
  <cols>
    <col min="1" max="1" width="5.7109375" style="915" customWidth="1"/>
    <col min="2" max="2" width="77.28515625" style="915" customWidth="1"/>
    <col min="3" max="3" width="12.28515625" style="915" customWidth="1"/>
    <col min="4" max="6" width="15.7109375" style="915" customWidth="1"/>
    <col min="7" max="7" width="70.28515625" style="915" customWidth="1"/>
    <col min="8" max="251" width="9.140625" style="915"/>
    <col min="252" max="252" width="5.7109375" style="915" customWidth="1"/>
    <col min="253" max="253" width="37.7109375" style="915" customWidth="1"/>
    <col min="254" max="254" width="15.7109375" style="915" customWidth="1"/>
    <col min="255" max="255" width="12.28515625" style="915" customWidth="1"/>
    <col min="256" max="258" width="15.7109375" style="915" customWidth="1"/>
    <col min="259" max="259" width="30.7109375" style="915" customWidth="1"/>
    <col min="260" max="260" width="13.7109375" style="915" customWidth="1"/>
    <col min="261" max="261" width="21" style="915" customWidth="1"/>
    <col min="262" max="263" width="15.7109375" style="915" customWidth="1"/>
    <col min="264" max="507" width="9.140625" style="915"/>
    <col min="508" max="508" width="5.7109375" style="915" customWidth="1"/>
    <col min="509" max="509" width="37.7109375" style="915" customWidth="1"/>
    <col min="510" max="510" width="15.7109375" style="915" customWidth="1"/>
    <col min="511" max="511" width="12.28515625" style="915" customWidth="1"/>
    <col min="512" max="514" width="15.7109375" style="915" customWidth="1"/>
    <col min="515" max="515" width="30.7109375" style="915" customWidth="1"/>
    <col min="516" max="516" width="13.7109375" style="915" customWidth="1"/>
    <col min="517" max="517" width="21" style="915" customWidth="1"/>
    <col min="518" max="519" width="15.7109375" style="915" customWidth="1"/>
    <col min="520" max="763" width="9.140625" style="915"/>
    <col min="764" max="764" width="5.7109375" style="915" customWidth="1"/>
    <col min="765" max="765" width="37.7109375" style="915" customWidth="1"/>
    <col min="766" max="766" width="15.7109375" style="915" customWidth="1"/>
    <col min="767" max="767" width="12.28515625" style="915" customWidth="1"/>
    <col min="768" max="770" width="15.7109375" style="915" customWidth="1"/>
    <col min="771" max="771" width="30.7109375" style="915" customWidth="1"/>
    <col min="772" max="772" width="13.7109375" style="915" customWidth="1"/>
    <col min="773" max="773" width="21" style="915" customWidth="1"/>
    <col min="774" max="775" width="15.7109375" style="915" customWidth="1"/>
    <col min="776" max="1019" width="9.140625" style="915"/>
    <col min="1020" max="1020" width="5.7109375" style="915" customWidth="1"/>
    <col min="1021" max="1021" width="37.7109375" style="915" customWidth="1"/>
    <col min="1022" max="1022" width="15.7109375" style="915" customWidth="1"/>
    <col min="1023" max="1023" width="12.28515625" style="915" customWidth="1"/>
    <col min="1024" max="1026" width="15.7109375" style="915" customWidth="1"/>
    <col min="1027" max="1027" width="30.7109375" style="915" customWidth="1"/>
    <col min="1028" max="1028" width="13.7109375" style="915" customWidth="1"/>
    <col min="1029" max="1029" width="21" style="915" customWidth="1"/>
    <col min="1030" max="1031" width="15.7109375" style="915" customWidth="1"/>
    <col min="1032" max="1275" width="9.140625" style="915"/>
    <col min="1276" max="1276" width="5.7109375" style="915" customWidth="1"/>
    <col min="1277" max="1277" width="37.7109375" style="915" customWidth="1"/>
    <col min="1278" max="1278" width="15.7109375" style="915" customWidth="1"/>
    <col min="1279" max="1279" width="12.28515625" style="915" customWidth="1"/>
    <col min="1280" max="1282" width="15.7109375" style="915" customWidth="1"/>
    <col min="1283" max="1283" width="30.7109375" style="915" customWidth="1"/>
    <col min="1284" max="1284" width="13.7109375" style="915" customWidth="1"/>
    <col min="1285" max="1285" width="21" style="915" customWidth="1"/>
    <col min="1286" max="1287" width="15.7109375" style="915" customWidth="1"/>
    <col min="1288" max="1531" width="9.140625" style="915"/>
    <col min="1532" max="1532" width="5.7109375" style="915" customWidth="1"/>
    <col min="1533" max="1533" width="37.7109375" style="915" customWidth="1"/>
    <col min="1534" max="1534" width="15.7109375" style="915" customWidth="1"/>
    <col min="1535" max="1535" width="12.28515625" style="915" customWidth="1"/>
    <col min="1536" max="1538" width="15.7109375" style="915" customWidth="1"/>
    <col min="1539" max="1539" width="30.7109375" style="915" customWidth="1"/>
    <col min="1540" max="1540" width="13.7109375" style="915" customWidth="1"/>
    <col min="1541" max="1541" width="21" style="915" customWidth="1"/>
    <col min="1542" max="1543" width="15.7109375" style="915" customWidth="1"/>
    <col min="1544" max="1787" width="9.140625" style="915"/>
    <col min="1788" max="1788" width="5.7109375" style="915" customWidth="1"/>
    <col min="1789" max="1789" width="37.7109375" style="915" customWidth="1"/>
    <col min="1790" max="1790" width="15.7109375" style="915" customWidth="1"/>
    <col min="1791" max="1791" width="12.28515625" style="915" customWidth="1"/>
    <col min="1792" max="1794" width="15.7109375" style="915" customWidth="1"/>
    <col min="1795" max="1795" width="30.7109375" style="915" customWidth="1"/>
    <col min="1796" max="1796" width="13.7109375" style="915" customWidth="1"/>
    <col min="1797" max="1797" width="21" style="915" customWidth="1"/>
    <col min="1798" max="1799" width="15.7109375" style="915" customWidth="1"/>
    <col min="1800" max="2043" width="9.140625" style="915"/>
    <col min="2044" max="2044" width="5.7109375" style="915" customWidth="1"/>
    <col min="2045" max="2045" width="37.7109375" style="915" customWidth="1"/>
    <col min="2046" max="2046" width="15.7109375" style="915" customWidth="1"/>
    <col min="2047" max="2047" width="12.28515625" style="915" customWidth="1"/>
    <col min="2048" max="2050" width="15.7109375" style="915" customWidth="1"/>
    <col min="2051" max="2051" width="30.7109375" style="915" customWidth="1"/>
    <col min="2052" max="2052" width="13.7109375" style="915" customWidth="1"/>
    <col min="2053" max="2053" width="21" style="915" customWidth="1"/>
    <col min="2054" max="2055" width="15.7109375" style="915" customWidth="1"/>
    <col min="2056" max="2299" width="9.140625" style="915"/>
    <col min="2300" max="2300" width="5.7109375" style="915" customWidth="1"/>
    <col min="2301" max="2301" width="37.7109375" style="915" customWidth="1"/>
    <col min="2302" max="2302" width="15.7109375" style="915" customWidth="1"/>
    <col min="2303" max="2303" width="12.28515625" style="915" customWidth="1"/>
    <col min="2304" max="2306" width="15.7109375" style="915" customWidth="1"/>
    <col min="2307" max="2307" width="30.7109375" style="915" customWidth="1"/>
    <col min="2308" max="2308" width="13.7109375" style="915" customWidth="1"/>
    <col min="2309" max="2309" width="21" style="915" customWidth="1"/>
    <col min="2310" max="2311" width="15.7109375" style="915" customWidth="1"/>
    <col min="2312" max="2555" width="9.140625" style="915"/>
    <col min="2556" max="2556" width="5.7109375" style="915" customWidth="1"/>
    <col min="2557" max="2557" width="37.7109375" style="915" customWidth="1"/>
    <col min="2558" max="2558" width="15.7109375" style="915" customWidth="1"/>
    <col min="2559" max="2559" width="12.28515625" style="915" customWidth="1"/>
    <col min="2560" max="2562" width="15.7109375" style="915" customWidth="1"/>
    <col min="2563" max="2563" width="30.7109375" style="915" customWidth="1"/>
    <col min="2564" max="2564" width="13.7109375" style="915" customWidth="1"/>
    <col min="2565" max="2565" width="21" style="915" customWidth="1"/>
    <col min="2566" max="2567" width="15.7109375" style="915" customWidth="1"/>
    <col min="2568" max="2811" width="9.140625" style="915"/>
    <col min="2812" max="2812" width="5.7109375" style="915" customWidth="1"/>
    <col min="2813" max="2813" width="37.7109375" style="915" customWidth="1"/>
    <col min="2814" max="2814" width="15.7109375" style="915" customWidth="1"/>
    <col min="2815" max="2815" width="12.28515625" style="915" customWidth="1"/>
    <col min="2816" max="2818" width="15.7109375" style="915" customWidth="1"/>
    <col min="2819" max="2819" width="30.7109375" style="915" customWidth="1"/>
    <col min="2820" max="2820" width="13.7109375" style="915" customWidth="1"/>
    <col min="2821" max="2821" width="21" style="915" customWidth="1"/>
    <col min="2822" max="2823" width="15.7109375" style="915" customWidth="1"/>
    <col min="2824" max="3067" width="9.140625" style="915"/>
    <col min="3068" max="3068" width="5.7109375" style="915" customWidth="1"/>
    <col min="3069" max="3069" width="37.7109375" style="915" customWidth="1"/>
    <col min="3070" max="3070" width="15.7109375" style="915" customWidth="1"/>
    <col min="3071" max="3071" width="12.28515625" style="915" customWidth="1"/>
    <col min="3072" max="3074" width="15.7109375" style="915" customWidth="1"/>
    <col min="3075" max="3075" width="30.7109375" style="915" customWidth="1"/>
    <col min="3076" max="3076" width="13.7109375" style="915" customWidth="1"/>
    <col min="3077" max="3077" width="21" style="915" customWidth="1"/>
    <col min="3078" max="3079" width="15.7109375" style="915" customWidth="1"/>
    <col min="3080" max="3323" width="9.140625" style="915"/>
    <col min="3324" max="3324" width="5.7109375" style="915" customWidth="1"/>
    <col min="3325" max="3325" width="37.7109375" style="915" customWidth="1"/>
    <col min="3326" max="3326" width="15.7109375" style="915" customWidth="1"/>
    <col min="3327" max="3327" width="12.28515625" style="915" customWidth="1"/>
    <col min="3328" max="3330" width="15.7109375" style="915" customWidth="1"/>
    <col min="3331" max="3331" width="30.7109375" style="915" customWidth="1"/>
    <col min="3332" max="3332" width="13.7109375" style="915" customWidth="1"/>
    <col min="3333" max="3333" width="21" style="915" customWidth="1"/>
    <col min="3334" max="3335" width="15.7109375" style="915" customWidth="1"/>
    <col min="3336" max="3579" width="9.140625" style="915"/>
    <col min="3580" max="3580" width="5.7109375" style="915" customWidth="1"/>
    <col min="3581" max="3581" width="37.7109375" style="915" customWidth="1"/>
    <col min="3582" max="3582" width="15.7109375" style="915" customWidth="1"/>
    <col min="3583" max="3583" width="12.28515625" style="915" customWidth="1"/>
    <col min="3584" max="3586" width="15.7109375" style="915" customWidth="1"/>
    <col min="3587" max="3587" width="30.7109375" style="915" customWidth="1"/>
    <col min="3588" max="3588" width="13.7109375" style="915" customWidth="1"/>
    <col min="3589" max="3589" width="21" style="915" customWidth="1"/>
    <col min="3590" max="3591" width="15.7109375" style="915" customWidth="1"/>
    <col min="3592" max="3835" width="9.140625" style="915"/>
    <col min="3836" max="3836" width="5.7109375" style="915" customWidth="1"/>
    <col min="3837" max="3837" width="37.7109375" style="915" customWidth="1"/>
    <col min="3838" max="3838" width="15.7109375" style="915" customWidth="1"/>
    <col min="3839" max="3839" width="12.28515625" style="915" customWidth="1"/>
    <col min="3840" max="3842" width="15.7109375" style="915" customWidth="1"/>
    <col min="3843" max="3843" width="30.7109375" style="915" customWidth="1"/>
    <col min="3844" max="3844" width="13.7109375" style="915" customWidth="1"/>
    <col min="3845" max="3845" width="21" style="915" customWidth="1"/>
    <col min="3846" max="3847" width="15.7109375" style="915" customWidth="1"/>
    <col min="3848" max="4091" width="9.140625" style="915"/>
    <col min="4092" max="4092" width="5.7109375" style="915" customWidth="1"/>
    <col min="4093" max="4093" width="37.7109375" style="915" customWidth="1"/>
    <col min="4094" max="4094" width="15.7109375" style="915" customWidth="1"/>
    <col min="4095" max="4095" width="12.28515625" style="915" customWidth="1"/>
    <col min="4096" max="4098" width="15.7109375" style="915" customWidth="1"/>
    <col min="4099" max="4099" width="30.7109375" style="915" customWidth="1"/>
    <col min="4100" max="4100" width="13.7109375" style="915" customWidth="1"/>
    <col min="4101" max="4101" width="21" style="915" customWidth="1"/>
    <col min="4102" max="4103" width="15.7109375" style="915" customWidth="1"/>
    <col min="4104" max="4347" width="9.140625" style="915"/>
    <col min="4348" max="4348" width="5.7109375" style="915" customWidth="1"/>
    <col min="4349" max="4349" width="37.7109375" style="915" customWidth="1"/>
    <col min="4350" max="4350" width="15.7109375" style="915" customWidth="1"/>
    <col min="4351" max="4351" width="12.28515625" style="915" customWidth="1"/>
    <col min="4352" max="4354" width="15.7109375" style="915" customWidth="1"/>
    <col min="4355" max="4355" width="30.7109375" style="915" customWidth="1"/>
    <col min="4356" max="4356" width="13.7109375" style="915" customWidth="1"/>
    <col min="4357" max="4357" width="21" style="915" customWidth="1"/>
    <col min="4358" max="4359" width="15.7109375" style="915" customWidth="1"/>
    <col min="4360" max="4603" width="9.140625" style="915"/>
    <col min="4604" max="4604" width="5.7109375" style="915" customWidth="1"/>
    <col min="4605" max="4605" width="37.7109375" style="915" customWidth="1"/>
    <col min="4606" max="4606" width="15.7109375" style="915" customWidth="1"/>
    <col min="4607" max="4607" width="12.28515625" style="915" customWidth="1"/>
    <col min="4608" max="4610" width="15.7109375" style="915" customWidth="1"/>
    <col min="4611" max="4611" width="30.7109375" style="915" customWidth="1"/>
    <col min="4612" max="4612" width="13.7109375" style="915" customWidth="1"/>
    <col min="4613" max="4613" width="21" style="915" customWidth="1"/>
    <col min="4614" max="4615" width="15.7109375" style="915" customWidth="1"/>
    <col min="4616" max="4859" width="9.140625" style="915"/>
    <col min="4860" max="4860" width="5.7109375" style="915" customWidth="1"/>
    <col min="4861" max="4861" width="37.7109375" style="915" customWidth="1"/>
    <col min="4862" max="4862" width="15.7109375" style="915" customWidth="1"/>
    <col min="4863" max="4863" width="12.28515625" style="915" customWidth="1"/>
    <col min="4864" max="4866" width="15.7109375" style="915" customWidth="1"/>
    <col min="4867" max="4867" width="30.7109375" style="915" customWidth="1"/>
    <col min="4868" max="4868" width="13.7109375" style="915" customWidth="1"/>
    <col min="4869" max="4869" width="21" style="915" customWidth="1"/>
    <col min="4870" max="4871" width="15.7109375" style="915" customWidth="1"/>
    <col min="4872" max="5115" width="9.140625" style="915"/>
    <col min="5116" max="5116" width="5.7109375" style="915" customWidth="1"/>
    <col min="5117" max="5117" width="37.7109375" style="915" customWidth="1"/>
    <col min="5118" max="5118" width="15.7109375" style="915" customWidth="1"/>
    <col min="5119" max="5119" width="12.28515625" style="915" customWidth="1"/>
    <col min="5120" max="5122" width="15.7109375" style="915" customWidth="1"/>
    <col min="5123" max="5123" width="30.7109375" style="915" customWidth="1"/>
    <col min="5124" max="5124" width="13.7109375" style="915" customWidth="1"/>
    <col min="5125" max="5125" width="21" style="915" customWidth="1"/>
    <col min="5126" max="5127" width="15.7109375" style="915" customWidth="1"/>
    <col min="5128" max="5371" width="9.140625" style="915"/>
    <col min="5372" max="5372" width="5.7109375" style="915" customWidth="1"/>
    <col min="5373" max="5373" width="37.7109375" style="915" customWidth="1"/>
    <col min="5374" max="5374" width="15.7109375" style="915" customWidth="1"/>
    <col min="5375" max="5375" width="12.28515625" style="915" customWidth="1"/>
    <col min="5376" max="5378" width="15.7109375" style="915" customWidth="1"/>
    <col min="5379" max="5379" width="30.7109375" style="915" customWidth="1"/>
    <col min="5380" max="5380" width="13.7109375" style="915" customWidth="1"/>
    <col min="5381" max="5381" width="21" style="915" customWidth="1"/>
    <col min="5382" max="5383" width="15.7109375" style="915" customWidth="1"/>
    <col min="5384" max="5627" width="9.140625" style="915"/>
    <col min="5628" max="5628" width="5.7109375" style="915" customWidth="1"/>
    <col min="5629" max="5629" width="37.7109375" style="915" customWidth="1"/>
    <col min="5630" max="5630" width="15.7109375" style="915" customWidth="1"/>
    <col min="5631" max="5631" width="12.28515625" style="915" customWidth="1"/>
    <col min="5632" max="5634" width="15.7109375" style="915" customWidth="1"/>
    <col min="5635" max="5635" width="30.7109375" style="915" customWidth="1"/>
    <col min="5636" max="5636" width="13.7109375" style="915" customWidth="1"/>
    <col min="5637" max="5637" width="21" style="915" customWidth="1"/>
    <col min="5638" max="5639" width="15.7109375" style="915" customWidth="1"/>
    <col min="5640" max="5883" width="9.140625" style="915"/>
    <col min="5884" max="5884" width="5.7109375" style="915" customWidth="1"/>
    <col min="5885" max="5885" width="37.7109375" style="915" customWidth="1"/>
    <col min="5886" max="5886" width="15.7109375" style="915" customWidth="1"/>
    <col min="5887" max="5887" width="12.28515625" style="915" customWidth="1"/>
    <col min="5888" max="5890" width="15.7109375" style="915" customWidth="1"/>
    <col min="5891" max="5891" width="30.7109375" style="915" customWidth="1"/>
    <col min="5892" max="5892" width="13.7109375" style="915" customWidth="1"/>
    <col min="5893" max="5893" width="21" style="915" customWidth="1"/>
    <col min="5894" max="5895" width="15.7109375" style="915" customWidth="1"/>
    <col min="5896" max="6139" width="9.140625" style="915"/>
    <col min="6140" max="6140" width="5.7109375" style="915" customWidth="1"/>
    <col min="6141" max="6141" width="37.7109375" style="915" customWidth="1"/>
    <col min="6142" max="6142" width="15.7109375" style="915" customWidth="1"/>
    <col min="6143" max="6143" width="12.28515625" style="915" customWidth="1"/>
    <col min="6144" max="6146" width="15.7109375" style="915" customWidth="1"/>
    <col min="6147" max="6147" width="30.7109375" style="915" customWidth="1"/>
    <col min="6148" max="6148" width="13.7109375" style="915" customWidth="1"/>
    <col min="6149" max="6149" width="21" style="915" customWidth="1"/>
    <col min="6150" max="6151" width="15.7109375" style="915" customWidth="1"/>
    <col min="6152" max="6395" width="9.140625" style="915"/>
    <col min="6396" max="6396" width="5.7109375" style="915" customWidth="1"/>
    <col min="6397" max="6397" width="37.7109375" style="915" customWidth="1"/>
    <col min="6398" max="6398" width="15.7109375" style="915" customWidth="1"/>
    <col min="6399" max="6399" width="12.28515625" style="915" customWidth="1"/>
    <col min="6400" max="6402" width="15.7109375" style="915" customWidth="1"/>
    <col min="6403" max="6403" width="30.7109375" style="915" customWidth="1"/>
    <col min="6404" max="6404" width="13.7109375" style="915" customWidth="1"/>
    <col min="6405" max="6405" width="21" style="915" customWidth="1"/>
    <col min="6406" max="6407" width="15.7109375" style="915" customWidth="1"/>
    <col min="6408" max="6651" width="9.140625" style="915"/>
    <col min="6652" max="6652" width="5.7109375" style="915" customWidth="1"/>
    <col min="6653" max="6653" width="37.7109375" style="915" customWidth="1"/>
    <col min="6654" max="6654" width="15.7109375" style="915" customWidth="1"/>
    <col min="6655" max="6655" width="12.28515625" style="915" customWidth="1"/>
    <col min="6656" max="6658" width="15.7109375" style="915" customWidth="1"/>
    <col min="6659" max="6659" width="30.7109375" style="915" customWidth="1"/>
    <col min="6660" max="6660" width="13.7109375" style="915" customWidth="1"/>
    <col min="6661" max="6661" width="21" style="915" customWidth="1"/>
    <col min="6662" max="6663" width="15.7109375" style="915" customWidth="1"/>
    <col min="6664" max="6907" width="9.140625" style="915"/>
    <col min="6908" max="6908" width="5.7109375" style="915" customWidth="1"/>
    <col min="6909" max="6909" width="37.7109375" style="915" customWidth="1"/>
    <col min="6910" max="6910" width="15.7109375" style="915" customWidth="1"/>
    <col min="6911" max="6911" width="12.28515625" style="915" customWidth="1"/>
    <col min="6912" max="6914" width="15.7109375" style="915" customWidth="1"/>
    <col min="6915" max="6915" width="30.7109375" style="915" customWidth="1"/>
    <col min="6916" max="6916" width="13.7109375" style="915" customWidth="1"/>
    <col min="6917" max="6917" width="21" style="915" customWidth="1"/>
    <col min="6918" max="6919" width="15.7109375" style="915" customWidth="1"/>
    <col min="6920" max="7163" width="9.140625" style="915"/>
    <col min="7164" max="7164" width="5.7109375" style="915" customWidth="1"/>
    <col min="7165" max="7165" width="37.7109375" style="915" customWidth="1"/>
    <col min="7166" max="7166" width="15.7109375" style="915" customWidth="1"/>
    <col min="7167" max="7167" width="12.28515625" style="915" customWidth="1"/>
    <col min="7168" max="7170" width="15.7109375" style="915" customWidth="1"/>
    <col min="7171" max="7171" width="30.7109375" style="915" customWidth="1"/>
    <col min="7172" max="7172" width="13.7109375" style="915" customWidth="1"/>
    <col min="7173" max="7173" width="21" style="915" customWidth="1"/>
    <col min="7174" max="7175" width="15.7109375" style="915" customWidth="1"/>
    <col min="7176" max="7419" width="9.140625" style="915"/>
    <col min="7420" max="7420" width="5.7109375" style="915" customWidth="1"/>
    <col min="7421" max="7421" width="37.7109375" style="915" customWidth="1"/>
    <col min="7422" max="7422" width="15.7109375" style="915" customWidth="1"/>
    <col min="7423" max="7423" width="12.28515625" style="915" customWidth="1"/>
    <col min="7424" max="7426" width="15.7109375" style="915" customWidth="1"/>
    <col min="7427" max="7427" width="30.7109375" style="915" customWidth="1"/>
    <col min="7428" max="7428" width="13.7109375" style="915" customWidth="1"/>
    <col min="7429" max="7429" width="21" style="915" customWidth="1"/>
    <col min="7430" max="7431" width="15.7109375" style="915" customWidth="1"/>
    <col min="7432" max="7675" width="9.140625" style="915"/>
    <col min="7676" max="7676" width="5.7109375" style="915" customWidth="1"/>
    <col min="7677" max="7677" width="37.7109375" style="915" customWidth="1"/>
    <col min="7678" max="7678" width="15.7109375" style="915" customWidth="1"/>
    <col min="7679" max="7679" width="12.28515625" style="915" customWidth="1"/>
    <col min="7680" max="7682" width="15.7109375" style="915" customWidth="1"/>
    <col min="7683" max="7683" width="30.7109375" style="915" customWidth="1"/>
    <col min="7684" max="7684" width="13.7109375" style="915" customWidth="1"/>
    <col min="7685" max="7685" width="21" style="915" customWidth="1"/>
    <col min="7686" max="7687" width="15.7109375" style="915" customWidth="1"/>
    <col min="7688" max="7931" width="9.140625" style="915"/>
    <col min="7932" max="7932" width="5.7109375" style="915" customWidth="1"/>
    <col min="7933" max="7933" width="37.7109375" style="915" customWidth="1"/>
    <col min="7934" max="7934" width="15.7109375" style="915" customWidth="1"/>
    <col min="7935" max="7935" width="12.28515625" style="915" customWidth="1"/>
    <col min="7936" max="7938" width="15.7109375" style="915" customWidth="1"/>
    <col min="7939" max="7939" width="30.7109375" style="915" customWidth="1"/>
    <col min="7940" max="7940" width="13.7109375" style="915" customWidth="1"/>
    <col min="7941" max="7941" width="21" style="915" customWidth="1"/>
    <col min="7942" max="7943" width="15.7109375" style="915" customWidth="1"/>
    <col min="7944" max="8187" width="9.140625" style="915"/>
    <col min="8188" max="8188" width="5.7109375" style="915" customWidth="1"/>
    <col min="8189" max="8189" width="37.7109375" style="915" customWidth="1"/>
    <col min="8190" max="8190" width="15.7109375" style="915" customWidth="1"/>
    <col min="8191" max="8191" width="12.28515625" style="915" customWidth="1"/>
    <col min="8192" max="8194" width="15.7109375" style="915" customWidth="1"/>
    <col min="8195" max="8195" width="30.7109375" style="915" customWidth="1"/>
    <col min="8196" max="8196" width="13.7109375" style="915" customWidth="1"/>
    <col min="8197" max="8197" width="21" style="915" customWidth="1"/>
    <col min="8198" max="8199" width="15.7109375" style="915" customWidth="1"/>
    <col min="8200" max="8443" width="9.140625" style="915"/>
    <col min="8444" max="8444" width="5.7109375" style="915" customWidth="1"/>
    <col min="8445" max="8445" width="37.7109375" style="915" customWidth="1"/>
    <col min="8446" max="8446" width="15.7109375" style="915" customWidth="1"/>
    <col min="8447" max="8447" width="12.28515625" style="915" customWidth="1"/>
    <col min="8448" max="8450" width="15.7109375" style="915" customWidth="1"/>
    <col min="8451" max="8451" width="30.7109375" style="915" customWidth="1"/>
    <col min="8452" max="8452" width="13.7109375" style="915" customWidth="1"/>
    <col min="8453" max="8453" width="21" style="915" customWidth="1"/>
    <col min="8454" max="8455" width="15.7109375" style="915" customWidth="1"/>
    <col min="8456" max="8699" width="9.140625" style="915"/>
    <col min="8700" max="8700" width="5.7109375" style="915" customWidth="1"/>
    <col min="8701" max="8701" width="37.7109375" style="915" customWidth="1"/>
    <col min="8702" max="8702" width="15.7109375" style="915" customWidth="1"/>
    <col min="8703" max="8703" width="12.28515625" style="915" customWidth="1"/>
    <col min="8704" max="8706" width="15.7109375" style="915" customWidth="1"/>
    <col min="8707" max="8707" width="30.7109375" style="915" customWidth="1"/>
    <col min="8708" max="8708" width="13.7109375" style="915" customWidth="1"/>
    <col min="8709" max="8709" width="21" style="915" customWidth="1"/>
    <col min="8710" max="8711" width="15.7109375" style="915" customWidth="1"/>
    <col min="8712" max="8955" width="9.140625" style="915"/>
    <col min="8956" max="8956" width="5.7109375" style="915" customWidth="1"/>
    <col min="8957" max="8957" width="37.7109375" style="915" customWidth="1"/>
    <col min="8958" max="8958" width="15.7109375" style="915" customWidth="1"/>
    <col min="8959" max="8959" width="12.28515625" style="915" customWidth="1"/>
    <col min="8960" max="8962" width="15.7109375" style="915" customWidth="1"/>
    <col min="8963" max="8963" width="30.7109375" style="915" customWidth="1"/>
    <col min="8964" max="8964" width="13.7109375" style="915" customWidth="1"/>
    <col min="8965" max="8965" width="21" style="915" customWidth="1"/>
    <col min="8966" max="8967" width="15.7109375" style="915" customWidth="1"/>
    <col min="8968" max="9211" width="9.140625" style="915"/>
    <col min="9212" max="9212" width="5.7109375" style="915" customWidth="1"/>
    <col min="9213" max="9213" width="37.7109375" style="915" customWidth="1"/>
    <col min="9214" max="9214" width="15.7109375" style="915" customWidth="1"/>
    <col min="9215" max="9215" width="12.28515625" style="915" customWidth="1"/>
    <col min="9216" max="9218" width="15.7109375" style="915" customWidth="1"/>
    <col min="9219" max="9219" width="30.7109375" style="915" customWidth="1"/>
    <col min="9220" max="9220" width="13.7109375" style="915" customWidth="1"/>
    <col min="9221" max="9221" width="21" style="915" customWidth="1"/>
    <col min="9222" max="9223" width="15.7109375" style="915" customWidth="1"/>
    <col min="9224" max="9467" width="9.140625" style="915"/>
    <col min="9468" max="9468" width="5.7109375" style="915" customWidth="1"/>
    <col min="9469" max="9469" width="37.7109375" style="915" customWidth="1"/>
    <col min="9470" max="9470" width="15.7109375" style="915" customWidth="1"/>
    <col min="9471" max="9471" width="12.28515625" style="915" customWidth="1"/>
    <col min="9472" max="9474" width="15.7109375" style="915" customWidth="1"/>
    <col min="9475" max="9475" width="30.7109375" style="915" customWidth="1"/>
    <col min="9476" max="9476" width="13.7109375" style="915" customWidth="1"/>
    <col min="9477" max="9477" width="21" style="915" customWidth="1"/>
    <col min="9478" max="9479" width="15.7109375" style="915" customWidth="1"/>
    <col min="9480" max="9723" width="9.140625" style="915"/>
    <col min="9724" max="9724" width="5.7109375" style="915" customWidth="1"/>
    <col min="9725" max="9725" width="37.7109375" style="915" customWidth="1"/>
    <col min="9726" max="9726" width="15.7109375" style="915" customWidth="1"/>
    <col min="9727" max="9727" width="12.28515625" style="915" customWidth="1"/>
    <col min="9728" max="9730" width="15.7109375" style="915" customWidth="1"/>
    <col min="9731" max="9731" width="30.7109375" style="915" customWidth="1"/>
    <col min="9732" max="9732" width="13.7109375" style="915" customWidth="1"/>
    <col min="9733" max="9733" width="21" style="915" customWidth="1"/>
    <col min="9734" max="9735" width="15.7109375" style="915" customWidth="1"/>
    <col min="9736" max="9979" width="9.140625" style="915"/>
    <col min="9980" max="9980" width="5.7109375" style="915" customWidth="1"/>
    <col min="9981" max="9981" width="37.7109375" style="915" customWidth="1"/>
    <col min="9982" max="9982" width="15.7109375" style="915" customWidth="1"/>
    <col min="9983" max="9983" width="12.28515625" style="915" customWidth="1"/>
    <col min="9984" max="9986" width="15.7109375" style="915" customWidth="1"/>
    <col min="9987" max="9987" width="30.7109375" style="915" customWidth="1"/>
    <col min="9988" max="9988" width="13.7109375" style="915" customWidth="1"/>
    <col min="9989" max="9989" width="21" style="915" customWidth="1"/>
    <col min="9990" max="9991" width="15.7109375" style="915" customWidth="1"/>
    <col min="9992" max="10235" width="9.140625" style="915"/>
    <col min="10236" max="10236" width="5.7109375" style="915" customWidth="1"/>
    <col min="10237" max="10237" width="37.7109375" style="915" customWidth="1"/>
    <col min="10238" max="10238" width="15.7109375" style="915" customWidth="1"/>
    <col min="10239" max="10239" width="12.28515625" style="915" customWidth="1"/>
    <col min="10240" max="10242" width="15.7109375" style="915" customWidth="1"/>
    <col min="10243" max="10243" width="30.7109375" style="915" customWidth="1"/>
    <col min="10244" max="10244" width="13.7109375" style="915" customWidth="1"/>
    <col min="10245" max="10245" width="21" style="915" customWidth="1"/>
    <col min="10246" max="10247" width="15.7109375" style="915" customWidth="1"/>
    <col min="10248" max="10491" width="9.140625" style="915"/>
    <col min="10492" max="10492" width="5.7109375" style="915" customWidth="1"/>
    <col min="10493" max="10493" width="37.7109375" style="915" customWidth="1"/>
    <col min="10494" max="10494" width="15.7109375" style="915" customWidth="1"/>
    <col min="10495" max="10495" width="12.28515625" style="915" customWidth="1"/>
    <col min="10496" max="10498" width="15.7109375" style="915" customWidth="1"/>
    <col min="10499" max="10499" width="30.7109375" style="915" customWidth="1"/>
    <col min="10500" max="10500" width="13.7109375" style="915" customWidth="1"/>
    <col min="10501" max="10501" width="21" style="915" customWidth="1"/>
    <col min="10502" max="10503" width="15.7109375" style="915" customWidth="1"/>
    <col min="10504" max="10747" width="9.140625" style="915"/>
    <col min="10748" max="10748" width="5.7109375" style="915" customWidth="1"/>
    <col min="10749" max="10749" width="37.7109375" style="915" customWidth="1"/>
    <col min="10750" max="10750" width="15.7109375" style="915" customWidth="1"/>
    <col min="10751" max="10751" width="12.28515625" style="915" customWidth="1"/>
    <col min="10752" max="10754" width="15.7109375" style="915" customWidth="1"/>
    <col min="10755" max="10755" width="30.7109375" style="915" customWidth="1"/>
    <col min="10756" max="10756" width="13.7109375" style="915" customWidth="1"/>
    <col min="10757" max="10757" width="21" style="915" customWidth="1"/>
    <col min="10758" max="10759" width="15.7109375" style="915" customWidth="1"/>
    <col min="10760" max="11003" width="9.140625" style="915"/>
    <col min="11004" max="11004" width="5.7109375" style="915" customWidth="1"/>
    <col min="11005" max="11005" width="37.7109375" style="915" customWidth="1"/>
    <col min="11006" max="11006" width="15.7109375" style="915" customWidth="1"/>
    <col min="11007" max="11007" width="12.28515625" style="915" customWidth="1"/>
    <col min="11008" max="11010" width="15.7109375" style="915" customWidth="1"/>
    <col min="11011" max="11011" width="30.7109375" style="915" customWidth="1"/>
    <col min="11012" max="11012" width="13.7109375" style="915" customWidth="1"/>
    <col min="11013" max="11013" width="21" style="915" customWidth="1"/>
    <col min="11014" max="11015" width="15.7109375" style="915" customWidth="1"/>
    <col min="11016" max="11259" width="9.140625" style="915"/>
    <col min="11260" max="11260" width="5.7109375" style="915" customWidth="1"/>
    <col min="11261" max="11261" width="37.7109375" style="915" customWidth="1"/>
    <col min="11262" max="11262" width="15.7109375" style="915" customWidth="1"/>
    <col min="11263" max="11263" width="12.28515625" style="915" customWidth="1"/>
    <col min="11264" max="11266" width="15.7109375" style="915" customWidth="1"/>
    <col min="11267" max="11267" width="30.7109375" style="915" customWidth="1"/>
    <col min="11268" max="11268" width="13.7109375" style="915" customWidth="1"/>
    <col min="11269" max="11269" width="21" style="915" customWidth="1"/>
    <col min="11270" max="11271" width="15.7109375" style="915" customWidth="1"/>
    <col min="11272" max="11515" width="9.140625" style="915"/>
    <col min="11516" max="11516" width="5.7109375" style="915" customWidth="1"/>
    <col min="11517" max="11517" width="37.7109375" style="915" customWidth="1"/>
    <col min="11518" max="11518" width="15.7109375" style="915" customWidth="1"/>
    <col min="11519" max="11519" width="12.28515625" style="915" customWidth="1"/>
    <col min="11520" max="11522" width="15.7109375" style="915" customWidth="1"/>
    <col min="11523" max="11523" width="30.7109375" style="915" customWidth="1"/>
    <col min="11524" max="11524" width="13.7109375" style="915" customWidth="1"/>
    <col min="11525" max="11525" width="21" style="915" customWidth="1"/>
    <col min="11526" max="11527" width="15.7109375" style="915" customWidth="1"/>
    <col min="11528" max="11771" width="9.140625" style="915"/>
    <col min="11772" max="11772" width="5.7109375" style="915" customWidth="1"/>
    <col min="11773" max="11773" width="37.7109375" style="915" customWidth="1"/>
    <col min="11774" max="11774" width="15.7109375" style="915" customWidth="1"/>
    <col min="11775" max="11775" width="12.28515625" style="915" customWidth="1"/>
    <col min="11776" max="11778" width="15.7109375" style="915" customWidth="1"/>
    <col min="11779" max="11779" width="30.7109375" style="915" customWidth="1"/>
    <col min="11780" max="11780" width="13.7109375" style="915" customWidth="1"/>
    <col min="11781" max="11781" width="21" style="915" customWidth="1"/>
    <col min="11782" max="11783" width="15.7109375" style="915" customWidth="1"/>
    <col min="11784" max="12027" width="9.140625" style="915"/>
    <col min="12028" max="12028" width="5.7109375" style="915" customWidth="1"/>
    <col min="12029" max="12029" width="37.7109375" style="915" customWidth="1"/>
    <col min="12030" max="12030" width="15.7109375" style="915" customWidth="1"/>
    <col min="12031" max="12031" width="12.28515625" style="915" customWidth="1"/>
    <col min="12032" max="12034" width="15.7109375" style="915" customWidth="1"/>
    <col min="12035" max="12035" width="30.7109375" style="915" customWidth="1"/>
    <col min="12036" max="12036" width="13.7109375" style="915" customWidth="1"/>
    <col min="12037" max="12037" width="21" style="915" customWidth="1"/>
    <col min="12038" max="12039" width="15.7109375" style="915" customWidth="1"/>
    <col min="12040" max="12283" width="9.140625" style="915"/>
    <col min="12284" max="12284" width="5.7109375" style="915" customWidth="1"/>
    <col min="12285" max="12285" width="37.7109375" style="915" customWidth="1"/>
    <col min="12286" max="12286" width="15.7109375" style="915" customWidth="1"/>
    <col min="12287" max="12287" width="12.28515625" style="915" customWidth="1"/>
    <col min="12288" max="12290" width="15.7109375" style="915" customWidth="1"/>
    <col min="12291" max="12291" width="30.7109375" style="915" customWidth="1"/>
    <col min="12292" max="12292" width="13.7109375" style="915" customWidth="1"/>
    <col min="12293" max="12293" width="21" style="915" customWidth="1"/>
    <col min="12294" max="12295" width="15.7109375" style="915" customWidth="1"/>
    <col min="12296" max="12539" width="9.140625" style="915"/>
    <col min="12540" max="12540" width="5.7109375" style="915" customWidth="1"/>
    <col min="12541" max="12541" width="37.7109375" style="915" customWidth="1"/>
    <col min="12542" max="12542" width="15.7109375" style="915" customWidth="1"/>
    <col min="12543" max="12543" width="12.28515625" style="915" customWidth="1"/>
    <col min="12544" max="12546" width="15.7109375" style="915" customWidth="1"/>
    <col min="12547" max="12547" width="30.7109375" style="915" customWidth="1"/>
    <col min="12548" max="12548" width="13.7109375" style="915" customWidth="1"/>
    <col min="12549" max="12549" width="21" style="915" customWidth="1"/>
    <col min="12550" max="12551" width="15.7109375" style="915" customWidth="1"/>
    <col min="12552" max="12795" width="9.140625" style="915"/>
    <col min="12796" max="12796" width="5.7109375" style="915" customWidth="1"/>
    <col min="12797" max="12797" width="37.7109375" style="915" customWidth="1"/>
    <col min="12798" max="12798" width="15.7109375" style="915" customWidth="1"/>
    <col min="12799" max="12799" width="12.28515625" style="915" customWidth="1"/>
    <col min="12800" max="12802" width="15.7109375" style="915" customWidth="1"/>
    <col min="12803" max="12803" width="30.7109375" style="915" customWidth="1"/>
    <col min="12804" max="12804" width="13.7109375" style="915" customWidth="1"/>
    <col min="12805" max="12805" width="21" style="915" customWidth="1"/>
    <col min="12806" max="12807" width="15.7109375" style="915" customWidth="1"/>
    <col min="12808" max="13051" width="9.140625" style="915"/>
    <col min="13052" max="13052" width="5.7109375" style="915" customWidth="1"/>
    <col min="13053" max="13053" width="37.7109375" style="915" customWidth="1"/>
    <col min="13054" max="13054" width="15.7109375" style="915" customWidth="1"/>
    <col min="13055" max="13055" width="12.28515625" style="915" customWidth="1"/>
    <col min="13056" max="13058" width="15.7109375" style="915" customWidth="1"/>
    <col min="13059" max="13059" width="30.7109375" style="915" customWidth="1"/>
    <col min="13060" max="13060" width="13.7109375" style="915" customWidth="1"/>
    <col min="13061" max="13061" width="21" style="915" customWidth="1"/>
    <col min="13062" max="13063" width="15.7109375" style="915" customWidth="1"/>
    <col min="13064" max="13307" width="9.140625" style="915"/>
    <col min="13308" max="13308" width="5.7109375" style="915" customWidth="1"/>
    <col min="13309" max="13309" width="37.7109375" style="915" customWidth="1"/>
    <col min="13310" max="13310" width="15.7109375" style="915" customWidth="1"/>
    <col min="13311" max="13311" width="12.28515625" style="915" customWidth="1"/>
    <col min="13312" max="13314" width="15.7109375" style="915" customWidth="1"/>
    <col min="13315" max="13315" width="30.7109375" style="915" customWidth="1"/>
    <col min="13316" max="13316" width="13.7109375" style="915" customWidth="1"/>
    <col min="13317" max="13317" width="21" style="915" customWidth="1"/>
    <col min="13318" max="13319" width="15.7109375" style="915" customWidth="1"/>
    <col min="13320" max="13563" width="9.140625" style="915"/>
    <col min="13564" max="13564" width="5.7109375" style="915" customWidth="1"/>
    <col min="13565" max="13565" width="37.7109375" style="915" customWidth="1"/>
    <col min="13566" max="13566" width="15.7109375" style="915" customWidth="1"/>
    <col min="13567" max="13567" width="12.28515625" style="915" customWidth="1"/>
    <col min="13568" max="13570" width="15.7109375" style="915" customWidth="1"/>
    <col min="13571" max="13571" width="30.7109375" style="915" customWidth="1"/>
    <col min="13572" max="13572" width="13.7109375" style="915" customWidth="1"/>
    <col min="13573" max="13573" width="21" style="915" customWidth="1"/>
    <col min="13574" max="13575" width="15.7109375" style="915" customWidth="1"/>
    <col min="13576" max="13819" width="9.140625" style="915"/>
    <col min="13820" max="13820" width="5.7109375" style="915" customWidth="1"/>
    <col min="13821" max="13821" width="37.7109375" style="915" customWidth="1"/>
    <col min="13822" max="13822" width="15.7109375" style="915" customWidth="1"/>
    <col min="13823" max="13823" width="12.28515625" style="915" customWidth="1"/>
    <col min="13824" max="13826" width="15.7109375" style="915" customWidth="1"/>
    <col min="13827" max="13827" width="30.7109375" style="915" customWidth="1"/>
    <col min="13828" max="13828" width="13.7109375" style="915" customWidth="1"/>
    <col min="13829" max="13829" width="21" style="915" customWidth="1"/>
    <col min="13830" max="13831" width="15.7109375" style="915" customWidth="1"/>
    <col min="13832" max="14075" width="9.140625" style="915"/>
    <col min="14076" max="14076" width="5.7109375" style="915" customWidth="1"/>
    <col min="14077" max="14077" width="37.7109375" style="915" customWidth="1"/>
    <col min="14078" max="14078" width="15.7109375" style="915" customWidth="1"/>
    <col min="14079" max="14079" width="12.28515625" style="915" customWidth="1"/>
    <col min="14080" max="14082" width="15.7109375" style="915" customWidth="1"/>
    <col min="14083" max="14083" width="30.7109375" style="915" customWidth="1"/>
    <col min="14084" max="14084" width="13.7109375" style="915" customWidth="1"/>
    <col min="14085" max="14085" width="21" style="915" customWidth="1"/>
    <col min="14086" max="14087" width="15.7109375" style="915" customWidth="1"/>
    <col min="14088" max="14331" width="9.140625" style="915"/>
    <col min="14332" max="14332" width="5.7109375" style="915" customWidth="1"/>
    <col min="14333" max="14333" width="37.7109375" style="915" customWidth="1"/>
    <col min="14334" max="14334" width="15.7109375" style="915" customWidth="1"/>
    <col min="14335" max="14335" width="12.28515625" style="915" customWidth="1"/>
    <col min="14336" max="14338" width="15.7109375" style="915" customWidth="1"/>
    <col min="14339" max="14339" width="30.7109375" style="915" customWidth="1"/>
    <col min="14340" max="14340" width="13.7109375" style="915" customWidth="1"/>
    <col min="14341" max="14341" width="21" style="915" customWidth="1"/>
    <col min="14342" max="14343" width="15.7109375" style="915" customWidth="1"/>
    <col min="14344" max="14587" width="9.140625" style="915"/>
    <col min="14588" max="14588" width="5.7109375" style="915" customWidth="1"/>
    <col min="14589" max="14589" width="37.7109375" style="915" customWidth="1"/>
    <col min="14590" max="14590" width="15.7109375" style="915" customWidth="1"/>
    <col min="14591" max="14591" width="12.28515625" style="915" customWidth="1"/>
    <col min="14592" max="14594" width="15.7109375" style="915" customWidth="1"/>
    <col min="14595" max="14595" width="30.7109375" style="915" customWidth="1"/>
    <col min="14596" max="14596" width="13.7109375" style="915" customWidth="1"/>
    <col min="14597" max="14597" width="21" style="915" customWidth="1"/>
    <col min="14598" max="14599" width="15.7109375" style="915" customWidth="1"/>
    <col min="14600" max="14843" width="9.140625" style="915"/>
    <col min="14844" max="14844" width="5.7109375" style="915" customWidth="1"/>
    <col min="14845" max="14845" width="37.7109375" style="915" customWidth="1"/>
    <col min="14846" max="14846" width="15.7109375" style="915" customWidth="1"/>
    <col min="14847" max="14847" width="12.28515625" style="915" customWidth="1"/>
    <col min="14848" max="14850" width="15.7109375" style="915" customWidth="1"/>
    <col min="14851" max="14851" width="30.7109375" style="915" customWidth="1"/>
    <col min="14852" max="14852" width="13.7109375" style="915" customWidth="1"/>
    <col min="14853" max="14853" width="21" style="915" customWidth="1"/>
    <col min="14854" max="14855" width="15.7109375" style="915" customWidth="1"/>
    <col min="14856" max="15099" width="9.140625" style="915"/>
    <col min="15100" max="15100" width="5.7109375" style="915" customWidth="1"/>
    <col min="15101" max="15101" width="37.7109375" style="915" customWidth="1"/>
    <col min="15102" max="15102" width="15.7109375" style="915" customWidth="1"/>
    <col min="15103" max="15103" width="12.28515625" style="915" customWidth="1"/>
    <col min="15104" max="15106" width="15.7109375" style="915" customWidth="1"/>
    <col min="15107" max="15107" width="30.7109375" style="915" customWidth="1"/>
    <col min="15108" max="15108" width="13.7109375" style="915" customWidth="1"/>
    <col min="15109" max="15109" width="21" style="915" customWidth="1"/>
    <col min="15110" max="15111" width="15.7109375" style="915" customWidth="1"/>
    <col min="15112" max="15355" width="9.140625" style="915"/>
    <col min="15356" max="15356" width="5.7109375" style="915" customWidth="1"/>
    <col min="15357" max="15357" width="37.7109375" style="915" customWidth="1"/>
    <col min="15358" max="15358" width="15.7109375" style="915" customWidth="1"/>
    <col min="15359" max="15359" width="12.28515625" style="915" customWidth="1"/>
    <col min="15360" max="15362" width="15.7109375" style="915" customWidth="1"/>
    <col min="15363" max="15363" width="30.7109375" style="915" customWidth="1"/>
    <col min="15364" max="15364" width="13.7109375" style="915" customWidth="1"/>
    <col min="15365" max="15365" width="21" style="915" customWidth="1"/>
    <col min="15366" max="15367" width="15.7109375" style="915" customWidth="1"/>
    <col min="15368" max="15611" width="9.140625" style="915"/>
    <col min="15612" max="15612" width="5.7109375" style="915" customWidth="1"/>
    <col min="15613" max="15613" width="37.7109375" style="915" customWidth="1"/>
    <col min="15614" max="15614" width="15.7109375" style="915" customWidth="1"/>
    <col min="15615" max="15615" width="12.28515625" style="915" customWidth="1"/>
    <col min="15616" max="15618" width="15.7109375" style="915" customWidth="1"/>
    <col min="15619" max="15619" width="30.7109375" style="915" customWidth="1"/>
    <col min="15620" max="15620" width="13.7109375" style="915" customWidth="1"/>
    <col min="15621" max="15621" width="21" style="915" customWidth="1"/>
    <col min="15622" max="15623" width="15.7109375" style="915" customWidth="1"/>
    <col min="15624" max="15867" width="9.140625" style="915"/>
    <col min="15868" max="15868" width="5.7109375" style="915" customWidth="1"/>
    <col min="15869" max="15869" width="37.7109375" style="915" customWidth="1"/>
    <col min="15870" max="15870" width="15.7109375" style="915" customWidth="1"/>
    <col min="15871" max="15871" width="12.28515625" style="915" customWidth="1"/>
    <col min="15872" max="15874" width="15.7109375" style="915" customWidth="1"/>
    <col min="15875" max="15875" width="30.7109375" style="915" customWidth="1"/>
    <col min="15876" max="15876" width="13.7109375" style="915" customWidth="1"/>
    <col min="15877" max="15877" width="21" style="915" customWidth="1"/>
    <col min="15878" max="15879" width="15.7109375" style="915" customWidth="1"/>
    <col min="15880" max="16123" width="9.140625" style="915"/>
    <col min="16124" max="16124" width="5.7109375" style="915" customWidth="1"/>
    <col min="16125" max="16125" width="37.7109375" style="915" customWidth="1"/>
    <col min="16126" max="16126" width="15.7109375" style="915" customWidth="1"/>
    <col min="16127" max="16127" width="12.28515625" style="915" customWidth="1"/>
    <col min="16128" max="16130" width="15.7109375" style="915" customWidth="1"/>
    <col min="16131" max="16131" width="30.7109375" style="915" customWidth="1"/>
    <col min="16132" max="16132" width="13.7109375" style="915" customWidth="1"/>
    <col min="16133" max="16133" width="21" style="915" customWidth="1"/>
    <col min="16134" max="16135" width="15.7109375" style="915" customWidth="1"/>
    <col min="16136" max="16384" width="9.140625" style="915"/>
  </cols>
  <sheetData>
    <row r="1" spans="1:33" x14ac:dyDescent="0.25">
      <c r="G1" s="1244" t="s">
        <v>2067</v>
      </c>
    </row>
    <row r="2" spans="1:33" x14ac:dyDescent="0.25">
      <c r="A2" s="1859" t="s">
        <v>1532</v>
      </c>
      <c r="B2" s="1859"/>
      <c r="C2" s="1859"/>
      <c r="D2" s="1859"/>
      <c r="E2" s="1859"/>
      <c r="F2" s="1859"/>
      <c r="G2" s="1859"/>
    </row>
    <row r="3" spans="1:33" x14ac:dyDescent="0.25">
      <c r="A3" s="1859" t="s">
        <v>1533</v>
      </c>
      <c r="B3" s="1859"/>
      <c r="C3" s="1859"/>
      <c r="D3" s="1859"/>
      <c r="E3" s="1859"/>
      <c r="F3" s="1859"/>
      <c r="G3" s="1859"/>
    </row>
    <row r="4" spans="1:33" x14ac:dyDescent="0.25">
      <c r="A4" s="1859" t="s">
        <v>1534</v>
      </c>
      <c r="B4" s="1859"/>
      <c r="C4" s="1859"/>
      <c r="D4" s="1859"/>
      <c r="E4" s="1859"/>
      <c r="F4" s="1859"/>
      <c r="G4" s="1859"/>
    </row>
    <row r="5" spans="1:33" ht="12.75" customHeight="1" x14ac:dyDescent="0.25"/>
    <row r="6" spans="1:33" ht="91.5" customHeight="1" x14ac:dyDescent="0.25">
      <c r="A6" s="916" t="s">
        <v>6</v>
      </c>
      <c r="B6" s="916" t="s">
        <v>1535</v>
      </c>
      <c r="C6" s="916" t="s">
        <v>1107</v>
      </c>
      <c r="D6" s="916" t="s">
        <v>1536</v>
      </c>
      <c r="E6" s="916" t="s">
        <v>1106</v>
      </c>
      <c r="F6" s="916" t="s">
        <v>1537</v>
      </c>
      <c r="G6" s="916" t="s">
        <v>1538</v>
      </c>
      <c r="H6" s="917"/>
      <c r="I6" s="917"/>
      <c r="J6" s="917"/>
      <c r="K6" s="917"/>
      <c r="L6" s="917"/>
      <c r="M6" s="917"/>
      <c r="N6" s="917"/>
      <c r="O6" s="917"/>
      <c r="P6" s="917"/>
      <c r="Q6" s="917"/>
      <c r="R6" s="917"/>
      <c r="S6" s="917"/>
      <c r="T6" s="917"/>
      <c r="U6" s="917"/>
      <c r="V6" s="917"/>
      <c r="W6" s="917"/>
      <c r="X6" s="917"/>
      <c r="Y6" s="917"/>
      <c r="Z6" s="917"/>
      <c r="AA6" s="917"/>
      <c r="AB6" s="917"/>
      <c r="AC6" s="917"/>
      <c r="AD6" s="917"/>
      <c r="AE6" s="917"/>
      <c r="AF6" s="917"/>
    </row>
    <row r="7" spans="1:33" x14ac:dyDescent="0.25">
      <c r="A7" s="918">
        <v>1</v>
      </c>
      <c r="B7" s="918">
        <v>2</v>
      </c>
      <c r="C7" s="918">
        <v>3</v>
      </c>
      <c r="D7" s="918">
        <v>4</v>
      </c>
      <c r="E7" s="918">
        <v>5</v>
      </c>
      <c r="F7" s="918">
        <v>6</v>
      </c>
      <c r="G7" s="918">
        <v>7</v>
      </c>
      <c r="H7" s="917"/>
      <c r="I7" s="917"/>
      <c r="J7" s="917"/>
      <c r="K7" s="917"/>
      <c r="L7" s="917"/>
      <c r="M7" s="917"/>
      <c r="N7" s="917"/>
      <c r="O7" s="917"/>
      <c r="P7" s="917"/>
      <c r="Q7" s="917"/>
      <c r="R7" s="917"/>
      <c r="S7" s="917"/>
      <c r="T7" s="917"/>
      <c r="U7" s="917"/>
      <c r="V7" s="917"/>
      <c r="W7" s="917"/>
      <c r="X7" s="917"/>
      <c r="Y7" s="917"/>
      <c r="Z7" s="917"/>
      <c r="AA7" s="917"/>
      <c r="AB7" s="917"/>
      <c r="AC7" s="917"/>
      <c r="AD7" s="917"/>
      <c r="AE7" s="917"/>
      <c r="AF7" s="917"/>
    </row>
    <row r="8" spans="1:33" ht="15.75" customHeight="1" x14ac:dyDescent="0.25">
      <c r="A8" s="1830" t="s">
        <v>113</v>
      </c>
      <c r="B8" s="1830"/>
      <c r="C8" s="1830"/>
      <c r="D8" s="1830"/>
      <c r="E8" s="1830"/>
      <c r="F8" s="1830"/>
      <c r="G8" s="1830"/>
      <c r="H8" s="917"/>
      <c r="I8" s="917"/>
      <c r="J8" s="917"/>
      <c r="K8" s="917"/>
      <c r="L8" s="917"/>
      <c r="M8" s="917"/>
      <c r="N8" s="917"/>
      <c r="O8" s="917"/>
      <c r="P8" s="917"/>
      <c r="Q8" s="917"/>
      <c r="R8" s="917"/>
      <c r="S8" s="917"/>
      <c r="T8" s="917"/>
      <c r="U8" s="917"/>
      <c r="V8" s="917"/>
      <c r="W8" s="917"/>
      <c r="X8" s="917"/>
      <c r="Y8" s="917"/>
      <c r="Z8" s="917"/>
      <c r="AA8" s="917"/>
      <c r="AB8" s="917"/>
      <c r="AC8" s="917"/>
      <c r="AD8" s="917"/>
      <c r="AE8" s="917"/>
      <c r="AF8" s="917"/>
    </row>
    <row r="9" spans="1:33" ht="38.25" customHeight="1" x14ac:dyDescent="0.25">
      <c r="A9" s="919" t="s">
        <v>20</v>
      </c>
      <c r="B9" s="236" t="s">
        <v>1539</v>
      </c>
      <c r="C9" s="920" t="s">
        <v>1540</v>
      </c>
      <c r="D9" s="921">
        <v>0</v>
      </c>
      <c r="E9" s="920" t="s">
        <v>675</v>
      </c>
      <c r="F9" s="922" t="s">
        <v>675</v>
      </c>
      <c r="G9" s="698" t="s">
        <v>1541</v>
      </c>
      <c r="H9" s="917"/>
      <c r="I9" s="917"/>
      <c r="J9" s="917"/>
      <c r="K9" s="917"/>
      <c r="L9" s="917"/>
      <c r="M9" s="917"/>
      <c r="N9" s="917"/>
      <c r="O9" s="917"/>
      <c r="P9" s="917"/>
      <c r="Q9" s="917"/>
      <c r="R9" s="917"/>
      <c r="S9" s="917"/>
      <c r="T9" s="917"/>
      <c r="U9" s="917"/>
      <c r="V9" s="917"/>
      <c r="W9" s="917"/>
      <c r="X9" s="917"/>
      <c r="Y9" s="917"/>
      <c r="Z9" s="917"/>
      <c r="AA9" s="917"/>
      <c r="AB9" s="917"/>
      <c r="AC9" s="917"/>
      <c r="AD9" s="917"/>
      <c r="AE9" s="917"/>
      <c r="AF9" s="917"/>
    </row>
    <row r="10" spans="1:33" ht="16.5" customHeight="1" x14ac:dyDescent="0.25">
      <c r="A10" s="1830" t="s">
        <v>787</v>
      </c>
      <c r="B10" s="1830"/>
      <c r="C10" s="1830"/>
      <c r="D10" s="1830"/>
      <c r="E10" s="1830"/>
      <c r="F10" s="1830"/>
      <c r="G10" s="1830"/>
      <c r="H10" s="917"/>
      <c r="I10" s="917"/>
      <c r="J10" s="917"/>
      <c r="K10" s="917"/>
      <c r="L10" s="917"/>
      <c r="M10" s="917"/>
      <c r="N10" s="917"/>
      <c r="O10" s="917"/>
      <c r="P10" s="917"/>
      <c r="Q10" s="917"/>
      <c r="R10" s="917"/>
      <c r="S10" s="917"/>
      <c r="T10" s="917"/>
      <c r="U10" s="917"/>
      <c r="V10" s="917"/>
      <c r="W10" s="917"/>
      <c r="X10" s="917"/>
      <c r="Y10" s="917"/>
      <c r="Z10" s="917"/>
      <c r="AA10" s="917"/>
      <c r="AB10" s="917"/>
      <c r="AC10" s="917"/>
      <c r="AD10" s="917"/>
      <c r="AE10" s="917"/>
      <c r="AF10" s="917"/>
    </row>
    <row r="11" spans="1:33" ht="129.75" customHeight="1" x14ac:dyDescent="0.25">
      <c r="A11" s="923" t="s">
        <v>26</v>
      </c>
      <c r="B11" s="255" t="s">
        <v>1542</v>
      </c>
      <c r="C11" s="920" t="s">
        <v>1540</v>
      </c>
      <c r="D11" s="921">
        <v>0</v>
      </c>
      <c r="E11" s="920" t="s">
        <v>675</v>
      </c>
      <c r="F11" s="920" t="s">
        <v>675</v>
      </c>
      <c r="G11" s="698" t="s">
        <v>1543</v>
      </c>
      <c r="H11" s="917"/>
      <c r="I11" s="917"/>
      <c r="J11" s="917"/>
      <c r="K11" s="917"/>
      <c r="L11" s="917"/>
      <c r="M11" s="917"/>
      <c r="N11" s="917"/>
      <c r="O11" s="917"/>
      <c r="P11" s="917"/>
      <c r="Q11" s="917"/>
      <c r="R11" s="917"/>
      <c r="S11" s="917"/>
      <c r="T11" s="917"/>
      <c r="U11" s="917"/>
      <c r="V11" s="917"/>
      <c r="W11" s="917"/>
      <c r="X11" s="917"/>
      <c r="Y11" s="917"/>
      <c r="Z11" s="917"/>
      <c r="AA11" s="917"/>
      <c r="AB11" s="917"/>
      <c r="AC11" s="917"/>
      <c r="AD11" s="917"/>
      <c r="AE11" s="917"/>
      <c r="AF11" s="917"/>
    </row>
    <row r="12" spans="1:33" ht="21" customHeight="1" x14ac:dyDescent="0.25">
      <c r="A12" s="1830" t="s">
        <v>117</v>
      </c>
      <c r="B12" s="1830"/>
      <c r="C12" s="1830"/>
      <c r="D12" s="1830"/>
      <c r="E12" s="1830"/>
      <c r="F12" s="1830"/>
      <c r="G12" s="1830"/>
      <c r="H12" s="917"/>
      <c r="I12" s="917"/>
      <c r="J12" s="917"/>
      <c r="K12" s="917"/>
      <c r="L12" s="917"/>
      <c r="M12" s="917"/>
      <c r="N12" s="917"/>
      <c r="O12" s="917"/>
      <c r="P12" s="917"/>
      <c r="Q12" s="917"/>
      <c r="R12" s="917"/>
      <c r="S12" s="917"/>
      <c r="T12" s="917"/>
      <c r="U12" s="917"/>
      <c r="V12" s="917"/>
      <c r="W12" s="917"/>
      <c r="X12" s="917"/>
      <c r="Y12" s="917"/>
      <c r="Z12" s="917"/>
      <c r="AA12" s="917"/>
      <c r="AB12" s="917"/>
      <c r="AC12" s="917"/>
      <c r="AD12" s="917"/>
      <c r="AE12" s="917"/>
      <c r="AF12" s="917"/>
    </row>
    <row r="13" spans="1:33" ht="58.5" customHeight="1" x14ac:dyDescent="0.25">
      <c r="A13" s="919" t="s">
        <v>38</v>
      </c>
      <c r="B13" s="236" t="s">
        <v>1544</v>
      </c>
      <c r="C13" s="920" t="s">
        <v>1090</v>
      </c>
      <c r="D13" s="921">
        <v>69.849999999999994</v>
      </c>
      <c r="E13" s="920">
        <v>100</v>
      </c>
      <c r="F13" s="920">
        <v>100</v>
      </c>
      <c r="G13" s="698" t="s">
        <v>1545</v>
      </c>
      <c r="H13" s="917"/>
      <c r="I13" s="917"/>
      <c r="J13" s="917"/>
      <c r="K13" s="917"/>
      <c r="L13" s="917"/>
      <c r="M13" s="917"/>
      <c r="N13" s="917"/>
      <c r="O13" s="917"/>
      <c r="P13" s="917"/>
      <c r="Q13" s="917"/>
      <c r="R13" s="917"/>
      <c r="S13" s="917"/>
      <c r="T13" s="917"/>
      <c r="U13" s="917"/>
      <c r="V13" s="917"/>
      <c r="W13" s="917"/>
      <c r="X13" s="917"/>
      <c r="Y13" s="917"/>
      <c r="Z13" s="917"/>
      <c r="AA13" s="917"/>
      <c r="AB13" s="917"/>
      <c r="AC13" s="917"/>
      <c r="AD13" s="917"/>
      <c r="AE13" s="917"/>
      <c r="AF13" s="917"/>
      <c r="AG13" s="924"/>
    </row>
    <row r="14" spans="1:33" ht="20.25" customHeight="1" x14ac:dyDescent="0.25">
      <c r="A14" s="1830" t="s">
        <v>119</v>
      </c>
      <c r="B14" s="1830"/>
      <c r="C14" s="1830"/>
      <c r="D14" s="1830"/>
      <c r="E14" s="1830"/>
      <c r="F14" s="1830"/>
      <c r="G14" s="1830"/>
      <c r="H14" s="917"/>
      <c r="I14" s="917"/>
      <c r="J14" s="917"/>
      <c r="K14" s="917"/>
      <c r="L14" s="917"/>
      <c r="M14" s="917"/>
      <c r="N14" s="917"/>
      <c r="O14" s="917"/>
      <c r="P14" s="917"/>
      <c r="Q14" s="917"/>
      <c r="R14" s="917"/>
      <c r="S14" s="917"/>
      <c r="T14" s="917"/>
      <c r="U14" s="917"/>
      <c r="V14" s="917"/>
      <c r="W14" s="917"/>
      <c r="X14" s="917"/>
      <c r="Y14" s="917"/>
      <c r="Z14" s="917"/>
      <c r="AA14" s="917"/>
      <c r="AB14" s="917"/>
      <c r="AC14" s="917"/>
      <c r="AD14" s="917"/>
      <c r="AE14" s="917"/>
      <c r="AF14" s="917"/>
      <c r="AG14" s="924"/>
    </row>
    <row r="15" spans="1:33" ht="60.75" customHeight="1" x14ac:dyDescent="0.25">
      <c r="A15" s="919" t="s">
        <v>48</v>
      </c>
      <c r="B15" s="236" t="s">
        <v>1546</v>
      </c>
      <c r="C15" s="920" t="s">
        <v>1090</v>
      </c>
      <c r="D15" s="921">
        <v>100</v>
      </c>
      <c r="E15" s="920">
        <v>100</v>
      </c>
      <c r="F15" s="920">
        <v>100</v>
      </c>
      <c r="G15" s="698" t="s">
        <v>1547</v>
      </c>
      <c r="H15" s="917"/>
      <c r="I15" s="917"/>
      <c r="J15" s="917"/>
      <c r="K15" s="917"/>
      <c r="L15" s="917"/>
      <c r="M15" s="917"/>
      <c r="N15" s="917"/>
      <c r="O15" s="917"/>
      <c r="P15" s="917"/>
      <c r="Q15" s="917"/>
      <c r="R15" s="917"/>
      <c r="S15" s="917"/>
      <c r="T15" s="917"/>
      <c r="U15" s="917"/>
      <c r="V15" s="917"/>
      <c r="W15" s="917"/>
      <c r="X15" s="917"/>
      <c r="Y15" s="917"/>
      <c r="Z15" s="917"/>
      <c r="AA15" s="917"/>
      <c r="AB15" s="917"/>
      <c r="AC15" s="917"/>
      <c r="AD15" s="917"/>
      <c r="AE15" s="917"/>
      <c r="AF15" s="917"/>
      <c r="AG15" s="924"/>
    </row>
    <row r="16" spans="1:33" ht="54.75" customHeight="1" x14ac:dyDescent="0.25">
      <c r="A16" s="919" t="s">
        <v>50</v>
      </c>
      <c r="B16" s="925" t="s">
        <v>1548</v>
      </c>
      <c r="C16" s="920" t="s">
        <v>1090</v>
      </c>
      <c r="D16" s="921">
        <v>49</v>
      </c>
      <c r="E16" s="920">
        <v>51</v>
      </c>
      <c r="F16" s="920">
        <v>51</v>
      </c>
      <c r="G16" s="698" t="s">
        <v>1549</v>
      </c>
      <c r="H16" s="917"/>
      <c r="I16" s="917"/>
      <c r="J16" s="917"/>
      <c r="K16" s="917"/>
      <c r="L16" s="917"/>
      <c r="M16" s="917"/>
      <c r="N16" s="917"/>
      <c r="O16" s="917"/>
      <c r="P16" s="917"/>
      <c r="Q16" s="917"/>
      <c r="R16" s="917"/>
      <c r="S16" s="917"/>
      <c r="T16" s="917"/>
      <c r="U16" s="917"/>
      <c r="V16" s="917"/>
      <c r="W16" s="917"/>
      <c r="X16" s="917"/>
      <c r="Y16" s="917"/>
      <c r="Z16" s="917"/>
      <c r="AA16" s="917"/>
      <c r="AB16" s="917"/>
      <c r="AC16" s="917"/>
      <c r="AD16" s="917"/>
      <c r="AE16" s="917"/>
      <c r="AF16" s="917"/>
      <c r="AG16" s="924"/>
    </row>
    <row r="17" spans="1:33" ht="54" customHeight="1" x14ac:dyDescent="0.25">
      <c r="A17" s="919" t="s">
        <v>52</v>
      </c>
      <c r="B17" s="236" t="s">
        <v>1550</v>
      </c>
      <c r="C17" s="920" t="s">
        <v>1090</v>
      </c>
      <c r="D17" s="921">
        <v>100</v>
      </c>
      <c r="E17" s="920">
        <v>100</v>
      </c>
      <c r="F17" s="920">
        <v>100</v>
      </c>
      <c r="G17" s="698" t="s">
        <v>1551</v>
      </c>
      <c r="H17" s="917"/>
      <c r="I17" s="917"/>
      <c r="J17" s="917"/>
      <c r="K17" s="917"/>
      <c r="L17" s="917"/>
      <c r="M17" s="917"/>
      <c r="N17" s="917"/>
      <c r="O17" s="917"/>
      <c r="P17" s="917"/>
      <c r="Q17" s="917"/>
      <c r="R17" s="917"/>
      <c r="S17" s="917"/>
      <c r="T17" s="917"/>
      <c r="U17" s="917"/>
      <c r="V17" s="917"/>
      <c r="W17" s="917"/>
      <c r="X17" s="917"/>
      <c r="Y17" s="917"/>
      <c r="Z17" s="917"/>
      <c r="AA17" s="917"/>
      <c r="AB17" s="917"/>
      <c r="AC17" s="917"/>
      <c r="AD17" s="917"/>
      <c r="AE17" s="917"/>
      <c r="AF17" s="917"/>
      <c r="AG17" s="924"/>
    </row>
    <row r="18" spans="1:33" ht="35.25" customHeight="1" x14ac:dyDescent="0.25">
      <c r="A18" s="919" t="s">
        <v>54</v>
      </c>
      <c r="B18" s="236" t="s">
        <v>1552</v>
      </c>
      <c r="C18" s="920" t="s">
        <v>1090</v>
      </c>
      <c r="D18" s="921">
        <v>15.7</v>
      </c>
      <c r="E18" s="920">
        <v>19.8</v>
      </c>
      <c r="F18" s="920">
        <v>19.8</v>
      </c>
      <c r="G18" s="698" t="s">
        <v>1553</v>
      </c>
      <c r="H18" s="917"/>
      <c r="I18" s="917"/>
      <c r="J18" s="917"/>
      <c r="K18" s="917"/>
      <c r="L18" s="917"/>
      <c r="M18" s="917"/>
      <c r="N18" s="917"/>
      <c r="O18" s="917"/>
      <c r="P18" s="917"/>
      <c r="Q18" s="917"/>
      <c r="R18" s="917"/>
      <c r="S18" s="917"/>
      <c r="T18" s="917"/>
      <c r="U18" s="917"/>
      <c r="V18" s="917"/>
      <c r="W18" s="917"/>
      <c r="X18" s="917"/>
      <c r="Y18" s="917"/>
      <c r="Z18" s="917"/>
      <c r="AA18" s="917"/>
      <c r="AB18" s="917"/>
      <c r="AC18" s="917"/>
      <c r="AD18" s="917"/>
      <c r="AE18" s="917"/>
      <c r="AF18" s="917"/>
      <c r="AG18" s="924"/>
    </row>
    <row r="19" spans="1:33" ht="21" customHeight="1" x14ac:dyDescent="0.25">
      <c r="A19" s="2162" t="s">
        <v>35</v>
      </c>
      <c r="B19" s="2162"/>
      <c r="C19" s="2162"/>
      <c r="D19" s="2162"/>
      <c r="E19" s="2162"/>
      <c r="F19" s="2162"/>
      <c r="G19" s="2162"/>
    </row>
    <row r="20" spans="1:33" ht="59.25" customHeight="1" x14ac:dyDescent="0.25">
      <c r="A20" s="919" t="s">
        <v>85</v>
      </c>
      <c r="B20" s="925" t="s">
        <v>1554</v>
      </c>
      <c r="C20" s="920" t="s">
        <v>1555</v>
      </c>
      <c r="D20" s="921" t="s">
        <v>1555</v>
      </c>
      <c r="E20" s="920" t="s">
        <v>1555</v>
      </c>
      <c r="F20" s="920" t="s">
        <v>1555</v>
      </c>
      <c r="G20" s="698" t="s">
        <v>1556</v>
      </c>
    </row>
    <row r="21" spans="1:33" x14ac:dyDescent="0.25">
      <c r="A21" s="2163"/>
      <c r="B21" s="2163"/>
      <c r="C21" s="2163"/>
      <c r="D21" s="2163"/>
      <c r="E21" s="2163"/>
      <c r="F21" s="2163"/>
      <c r="G21" s="2163"/>
    </row>
    <row r="22" spans="1:33" ht="143.25" customHeight="1" x14ac:dyDescent="0.25">
      <c r="A22" s="926"/>
      <c r="B22" s="927"/>
      <c r="C22" s="928"/>
      <c r="D22" s="929"/>
      <c r="E22" s="928"/>
      <c r="F22" s="928"/>
      <c r="G22" s="927"/>
    </row>
    <row r="23" spans="1:33" ht="113.25" customHeight="1" x14ac:dyDescent="0.25">
      <c r="A23" s="926"/>
      <c r="B23" s="927"/>
      <c r="C23" s="928"/>
      <c r="D23" s="929"/>
      <c r="E23" s="928"/>
      <c r="F23" s="928"/>
      <c r="G23" s="927"/>
    </row>
    <row r="24" spans="1:33" x14ac:dyDescent="0.25">
      <c r="A24" s="926"/>
      <c r="B24" s="927"/>
      <c r="C24" s="928"/>
      <c r="D24" s="929"/>
      <c r="E24" s="928"/>
      <c r="F24" s="928"/>
      <c r="G24" s="927"/>
    </row>
    <row r="25" spans="1:33" ht="84.75" customHeight="1" x14ac:dyDescent="0.25">
      <c r="A25" s="926"/>
      <c r="B25" s="927"/>
      <c r="C25" s="928"/>
      <c r="D25" s="929"/>
      <c r="E25" s="928"/>
      <c r="F25" s="928"/>
      <c r="G25" s="927"/>
    </row>
    <row r="26" spans="1:33" x14ac:dyDescent="0.25">
      <c r="C26" s="928"/>
      <c r="D26" s="930"/>
      <c r="E26" s="930"/>
      <c r="F26" s="930"/>
    </row>
  </sheetData>
  <mergeCells count="9">
    <mergeCell ref="A14:G14"/>
    <mergeCell ref="A19:G19"/>
    <mergeCell ref="A21:G21"/>
    <mergeCell ref="A2:G2"/>
    <mergeCell ref="A3:G3"/>
    <mergeCell ref="A4:G4"/>
    <mergeCell ref="A8:G8"/>
    <mergeCell ref="A10:G10"/>
    <mergeCell ref="A12:G12"/>
  </mergeCells>
  <pageMargins left="0.78740157480314965" right="0.39370078740157483" top="0.78740157480314965" bottom="0.78740157480314965" header="0.51181102362204722" footer="0.39370078740157483"/>
  <pageSetup paperSize="9" scale="62" firstPageNumber="172" orientation="landscape" useFirstPageNumber="1" r:id="rId1"/>
  <headerFooter>
    <oddFooter>&amp;R&amp;"Arial,обычный"&amp;14&amp;P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5" tint="0.79998168889431442"/>
    <pageSetUpPr fitToPage="1"/>
  </sheetPr>
  <dimension ref="A1:J82"/>
  <sheetViews>
    <sheetView topLeftCell="A74" zoomScale="50" zoomScaleNormal="50" workbookViewId="0">
      <selection activeCell="A31" sqref="A31:J31"/>
    </sheetView>
  </sheetViews>
  <sheetFormatPr defaultColWidth="8.7109375" defaultRowHeight="15" x14ac:dyDescent="0.25"/>
  <cols>
    <col min="1" max="1" width="8.7109375" style="764" customWidth="1"/>
    <col min="2" max="2" width="45.7109375" style="764" customWidth="1"/>
    <col min="3" max="3" width="13.7109375" style="764" customWidth="1"/>
    <col min="4" max="5" width="17.7109375" style="764" customWidth="1"/>
    <col min="6" max="6" width="15.28515625" style="764" customWidth="1"/>
    <col min="7" max="7" width="34.7109375" style="764" customWidth="1"/>
    <col min="8" max="8" width="17.7109375" style="764" customWidth="1"/>
    <col min="9" max="9" width="13.7109375" style="764" customWidth="1"/>
    <col min="10" max="10" width="30.7109375" style="765" customWidth="1"/>
    <col min="11" max="256" width="8.7109375" style="764"/>
    <col min="257" max="257" width="8.7109375" style="764" customWidth="1"/>
    <col min="258" max="258" width="45.7109375" style="764" customWidth="1"/>
    <col min="259" max="259" width="15.7109375" style="764" customWidth="1"/>
    <col min="260" max="261" width="17.7109375" style="764" customWidth="1"/>
    <col min="262" max="262" width="15.28515625" style="764" customWidth="1"/>
    <col min="263" max="263" width="35.7109375" style="764" customWidth="1"/>
    <col min="264" max="264" width="17.7109375" style="764" customWidth="1"/>
    <col min="265" max="265" width="15.28515625" style="764" customWidth="1"/>
    <col min="266" max="266" width="30.7109375" style="764" customWidth="1"/>
    <col min="267" max="512" width="8.7109375" style="764"/>
    <col min="513" max="513" width="8.7109375" style="764" customWidth="1"/>
    <col min="514" max="514" width="45.7109375" style="764" customWidth="1"/>
    <col min="515" max="515" width="15.7109375" style="764" customWidth="1"/>
    <col min="516" max="517" width="17.7109375" style="764" customWidth="1"/>
    <col min="518" max="518" width="15.28515625" style="764" customWidth="1"/>
    <col min="519" max="519" width="35.7109375" style="764" customWidth="1"/>
    <col min="520" max="520" width="17.7109375" style="764" customWidth="1"/>
    <col min="521" max="521" width="15.28515625" style="764" customWidth="1"/>
    <col min="522" max="522" width="30.7109375" style="764" customWidth="1"/>
    <col min="523" max="768" width="8.7109375" style="764"/>
    <col min="769" max="769" width="8.7109375" style="764" customWidth="1"/>
    <col min="770" max="770" width="45.7109375" style="764" customWidth="1"/>
    <col min="771" max="771" width="15.7109375" style="764" customWidth="1"/>
    <col min="772" max="773" width="17.7109375" style="764" customWidth="1"/>
    <col min="774" max="774" width="15.28515625" style="764" customWidth="1"/>
    <col min="775" max="775" width="35.7109375" style="764" customWidth="1"/>
    <col min="776" max="776" width="17.7109375" style="764" customWidth="1"/>
    <col min="777" max="777" width="15.28515625" style="764" customWidth="1"/>
    <col min="778" max="778" width="30.7109375" style="764" customWidth="1"/>
    <col min="779" max="1024" width="8.7109375" style="764"/>
    <col min="1025" max="1025" width="8.7109375" style="764" customWidth="1"/>
    <col min="1026" max="1026" width="45.7109375" style="764" customWidth="1"/>
    <col min="1027" max="1027" width="15.7109375" style="764" customWidth="1"/>
    <col min="1028" max="1029" width="17.7109375" style="764" customWidth="1"/>
    <col min="1030" max="1030" width="15.28515625" style="764" customWidth="1"/>
    <col min="1031" max="1031" width="35.7109375" style="764" customWidth="1"/>
    <col min="1032" max="1032" width="17.7109375" style="764" customWidth="1"/>
    <col min="1033" max="1033" width="15.28515625" style="764" customWidth="1"/>
    <col min="1034" max="1034" width="30.7109375" style="764" customWidth="1"/>
    <col min="1035" max="1280" width="8.7109375" style="764"/>
    <col min="1281" max="1281" width="8.7109375" style="764" customWidth="1"/>
    <col min="1282" max="1282" width="45.7109375" style="764" customWidth="1"/>
    <col min="1283" max="1283" width="15.7109375" style="764" customWidth="1"/>
    <col min="1284" max="1285" width="17.7109375" style="764" customWidth="1"/>
    <col min="1286" max="1286" width="15.28515625" style="764" customWidth="1"/>
    <col min="1287" max="1287" width="35.7109375" style="764" customWidth="1"/>
    <col min="1288" max="1288" width="17.7109375" style="764" customWidth="1"/>
    <col min="1289" max="1289" width="15.28515625" style="764" customWidth="1"/>
    <col min="1290" max="1290" width="30.7109375" style="764" customWidth="1"/>
    <col min="1291" max="1536" width="8.7109375" style="764"/>
    <col min="1537" max="1537" width="8.7109375" style="764" customWidth="1"/>
    <col min="1538" max="1538" width="45.7109375" style="764" customWidth="1"/>
    <col min="1539" max="1539" width="15.7109375" style="764" customWidth="1"/>
    <col min="1540" max="1541" width="17.7109375" style="764" customWidth="1"/>
    <col min="1542" max="1542" width="15.28515625" style="764" customWidth="1"/>
    <col min="1543" max="1543" width="35.7109375" style="764" customWidth="1"/>
    <col min="1544" max="1544" width="17.7109375" style="764" customWidth="1"/>
    <col min="1545" max="1545" width="15.28515625" style="764" customWidth="1"/>
    <col min="1546" max="1546" width="30.7109375" style="764" customWidth="1"/>
    <col min="1547" max="1792" width="8.7109375" style="764"/>
    <col min="1793" max="1793" width="8.7109375" style="764" customWidth="1"/>
    <col min="1794" max="1794" width="45.7109375" style="764" customWidth="1"/>
    <col min="1795" max="1795" width="15.7109375" style="764" customWidth="1"/>
    <col min="1796" max="1797" width="17.7109375" style="764" customWidth="1"/>
    <col min="1798" max="1798" width="15.28515625" style="764" customWidth="1"/>
    <col min="1799" max="1799" width="35.7109375" style="764" customWidth="1"/>
    <col min="1800" max="1800" width="17.7109375" style="764" customWidth="1"/>
    <col min="1801" max="1801" width="15.28515625" style="764" customWidth="1"/>
    <col min="1802" max="1802" width="30.7109375" style="764" customWidth="1"/>
    <col min="1803" max="2048" width="8.7109375" style="764"/>
    <col min="2049" max="2049" width="8.7109375" style="764" customWidth="1"/>
    <col min="2050" max="2050" width="45.7109375" style="764" customWidth="1"/>
    <col min="2051" max="2051" width="15.7109375" style="764" customWidth="1"/>
    <col min="2052" max="2053" width="17.7109375" style="764" customWidth="1"/>
    <col min="2054" max="2054" width="15.28515625" style="764" customWidth="1"/>
    <col min="2055" max="2055" width="35.7109375" style="764" customWidth="1"/>
    <col min="2056" max="2056" width="17.7109375" style="764" customWidth="1"/>
    <col min="2057" max="2057" width="15.28515625" style="764" customWidth="1"/>
    <col min="2058" max="2058" width="30.7109375" style="764" customWidth="1"/>
    <col min="2059" max="2304" width="8.7109375" style="764"/>
    <col min="2305" max="2305" width="8.7109375" style="764" customWidth="1"/>
    <col min="2306" max="2306" width="45.7109375" style="764" customWidth="1"/>
    <col min="2307" max="2307" width="15.7109375" style="764" customWidth="1"/>
    <col min="2308" max="2309" width="17.7109375" style="764" customWidth="1"/>
    <col min="2310" max="2310" width="15.28515625" style="764" customWidth="1"/>
    <col min="2311" max="2311" width="35.7109375" style="764" customWidth="1"/>
    <col min="2312" max="2312" width="17.7109375" style="764" customWidth="1"/>
    <col min="2313" max="2313" width="15.28515625" style="764" customWidth="1"/>
    <col min="2314" max="2314" width="30.7109375" style="764" customWidth="1"/>
    <col min="2315" max="2560" width="8.7109375" style="764"/>
    <col min="2561" max="2561" width="8.7109375" style="764" customWidth="1"/>
    <col min="2562" max="2562" width="45.7109375" style="764" customWidth="1"/>
    <col min="2563" max="2563" width="15.7109375" style="764" customWidth="1"/>
    <col min="2564" max="2565" width="17.7109375" style="764" customWidth="1"/>
    <col min="2566" max="2566" width="15.28515625" style="764" customWidth="1"/>
    <col min="2567" max="2567" width="35.7109375" style="764" customWidth="1"/>
    <col min="2568" max="2568" width="17.7109375" style="764" customWidth="1"/>
    <col min="2569" max="2569" width="15.28515625" style="764" customWidth="1"/>
    <col min="2570" max="2570" width="30.7109375" style="764" customWidth="1"/>
    <col min="2571" max="2816" width="8.7109375" style="764"/>
    <col min="2817" max="2817" width="8.7109375" style="764" customWidth="1"/>
    <col min="2818" max="2818" width="45.7109375" style="764" customWidth="1"/>
    <col min="2819" max="2819" width="15.7109375" style="764" customWidth="1"/>
    <col min="2820" max="2821" width="17.7109375" style="764" customWidth="1"/>
    <col min="2822" max="2822" width="15.28515625" style="764" customWidth="1"/>
    <col min="2823" max="2823" width="35.7109375" style="764" customWidth="1"/>
    <col min="2824" max="2824" width="17.7109375" style="764" customWidth="1"/>
    <col min="2825" max="2825" width="15.28515625" style="764" customWidth="1"/>
    <col min="2826" max="2826" width="30.7109375" style="764" customWidth="1"/>
    <col min="2827" max="3072" width="8.7109375" style="764"/>
    <col min="3073" max="3073" width="8.7109375" style="764" customWidth="1"/>
    <col min="3074" max="3074" width="45.7109375" style="764" customWidth="1"/>
    <col min="3075" max="3075" width="15.7109375" style="764" customWidth="1"/>
    <col min="3076" max="3077" width="17.7109375" style="764" customWidth="1"/>
    <col min="3078" max="3078" width="15.28515625" style="764" customWidth="1"/>
    <col min="3079" max="3079" width="35.7109375" style="764" customWidth="1"/>
    <col min="3080" max="3080" width="17.7109375" style="764" customWidth="1"/>
    <col min="3081" max="3081" width="15.28515625" style="764" customWidth="1"/>
    <col min="3082" max="3082" width="30.7109375" style="764" customWidth="1"/>
    <col min="3083" max="3328" width="8.7109375" style="764"/>
    <col min="3329" max="3329" width="8.7109375" style="764" customWidth="1"/>
    <col min="3330" max="3330" width="45.7109375" style="764" customWidth="1"/>
    <col min="3331" max="3331" width="15.7109375" style="764" customWidth="1"/>
    <col min="3332" max="3333" width="17.7109375" style="764" customWidth="1"/>
    <col min="3334" max="3334" width="15.28515625" style="764" customWidth="1"/>
    <col min="3335" max="3335" width="35.7109375" style="764" customWidth="1"/>
    <col min="3336" max="3336" width="17.7109375" style="764" customWidth="1"/>
    <col min="3337" max="3337" width="15.28515625" style="764" customWidth="1"/>
    <col min="3338" max="3338" width="30.7109375" style="764" customWidth="1"/>
    <col min="3339" max="3584" width="8.7109375" style="764"/>
    <col min="3585" max="3585" width="8.7109375" style="764" customWidth="1"/>
    <col min="3586" max="3586" width="45.7109375" style="764" customWidth="1"/>
    <col min="3587" max="3587" width="15.7109375" style="764" customWidth="1"/>
    <col min="3588" max="3589" width="17.7109375" style="764" customWidth="1"/>
    <col min="3590" max="3590" width="15.28515625" style="764" customWidth="1"/>
    <col min="3591" max="3591" width="35.7109375" style="764" customWidth="1"/>
    <col min="3592" max="3592" width="17.7109375" style="764" customWidth="1"/>
    <col min="3593" max="3593" width="15.28515625" style="764" customWidth="1"/>
    <col min="3594" max="3594" width="30.7109375" style="764" customWidth="1"/>
    <col min="3595" max="3840" width="8.7109375" style="764"/>
    <col min="3841" max="3841" width="8.7109375" style="764" customWidth="1"/>
    <col min="3842" max="3842" width="45.7109375" style="764" customWidth="1"/>
    <col min="3843" max="3843" width="15.7109375" style="764" customWidth="1"/>
    <col min="3844" max="3845" width="17.7109375" style="764" customWidth="1"/>
    <col min="3846" max="3846" width="15.28515625" style="764" customWidth="1"/>
    <col min="3847" max="3847" width="35.7109375" style="764" customWidth="1"/>
    <col min="3848" max="3848" width="17.7109375" style="764" customWidth="1"/>
    <col min="3849" max="3849" width="15.28515625" style="764" customWidth="1"/>
    <col min="3850" max="3850" width="30.7109375" style="764" customWidth="1"/>
    <col min="3851" max="4096" width="8.7109375" style="764"/>
    <col min="4097" max="4097" width="8.7109375" style="764" customWidth="1"/>
    <col min="4098" max="4098" width="45.7109375" style="764" customWidth="1"/>
    <col min="4099" max="4099" width="15.7109375" style="764" customWidth="1"/>
    <col min="4100" max="4101" width="17.7109375" style="764" customWidth="1"/>
    <col min="4102" max="4102" width="15.28515625" style="764" customWidth="1"/>
    <col min="4103" max="4103" width="35.7109375" style="764" customWidth="1"/>
    <col min="4104" max="4104" width="17.7109375" style="764" customWidth="1"/>
    <col min="4105" max="4105" width="15.28515625" style="764" customWidth="1"/>
    <col min="4106" max="4106" width="30.7109375" style="764" customWidth="1"/>
    <col min="4107" max="4352" width="8.7109375" style="764"/>
    <col min="4353" max="4353" width="8.7109375" style="764" customWidth="1"/>
    <col min="4354" max="4354" width="45.7109375" style="764" customWidth="1"/>
    <col min="4355" max="4355" width="15.7109375" style="764" customWidth="1"/>
    <col min="4356" max="4357" width="17.7109375" style="764" customWidth="1"/>
    <col min="4358" max="4358" width="15.28515625" style="764" customWidth="1"/>
    <col min="4359" max="4359" width="35.7109375" style="764" customWidth="1"/>
    <col min="4360" max="4360" width="17.7109375" style="764" customWidth="1"/>
    <col min="4361" max="4361" width="15.28515625" style="764" customWidth="1"/>
    <col min="4362" max="4362" width="30.7109375" style="764" customWidth="1"/>
    <col min="4363" max="4608" width="8.7109375" style="764"/>
    <col min="4609" max="4609" width="8.7109375" style="764" customWidth="1"/>
    <col min="4610" max="4610" width="45.7109375" style="764" customWidth="1"/>
    <col min="4611" max="4611" width="15.7109375" style="764" customWidth="1"/>
    <col min="4612" max="4613" width="17.7109375" style="764" customWidth="1"/>
    <col min="4614" max="4614" width="15.28515625" style="764" customWidth="1"/>
    <col min="4615" max="4615" width="35.7109375" style="764" customWidth="1"/>
    <col min="4616" max="4616" width="17.7109375" style="764" customWidth="1"/>
    <col min="4617" max="4617" width="15.28515625" style="764" customWidth="1"/>
    <col min="4618" max="4618" width="30.7109375" style="764" customWidth="1"/>
    <col min="4619" max="4864" width="8.7109375" style="764"/>
    <col min="4865" max="4865" width="8.7109375" style="764" customWidth="1"/>
    <col min="4866" max="4866" width="45.7109375" style="764" customWidth="1"/>
    <col min="4867" max="4867" width="15.7109375" style="764" customWidth="1"/>
    <col min="4868" max="4869" width="17.7109375" style="764" customWidth="1"/>
    <col min="4870" max="4870" width="15.28515625" style="764" customWidth="1"/>
    <col min="4871" max="4871" width="35.7109375" style="764" customWidth="1"/>
    <col min="4872" max="4872" width="17.7109375" style="764" customWidth="1"/>
    <col min="4873" max="4873" width="15.28515625" style="764" customWidth="1"/>
    <col min="4874" max="4874" width="30.7109375" style="764" customWidth="1"/>
    <col min="4875" max="5120" width="8.7109375" style="764"/>
    <col min="5121" max="5121" width="8.7109375" style="764" customWidth="1"/>
    <col min="5122" max="5122" width="45.7109375" style="764" customWidth="1"/>
    <col min="5123" max="5123" width="15.7109375" style="764" customWidth="1"/>
    <col min="5124" max="5125" width="17.7109375" style="764" customWidth="1"/>
    <col min="5126" max="5126" width="15.28515625" style="764" customWidth="1"/>
    <col min="5127" max="5127" width="35.7109375" style="764" customWidth="1"/>
    <col min="5128" max="5128" width="17.7109375" style="764" customWidth="1"/>
    <col min="5129" max="5129" width="15.28515625" style="764" customWidth="1"/>
    <col min="5130" max="5130" width="30.7109375" style="764" customWidth="1"/>
    <col min="5131" max="5376" width="8.7109375" style="764"/>
    <col min="5377" max="5377" width="8.7109375" style="764" customWidth="1"/>
    <col min="5378" max="5378" width="45.7109375" style="764" customWidth="1"/>
    <col min="5379" max="5379" width="15.7109375" style="764" customWidth="1"/>
    <col min="5380" max="5381" width="17.7109375" style="764" customWidth="1"/>
    <col min="5382" max="5382" width="15.28515625" style="764" customWidth="1"/>
    <col min="5383" max="5383" width="35.7109375" style="764" customWidth="1"/>
    <col min="5384" max="5384" width="17.7109375" style="764" customWidth="1"/>
    <col min="5385" max="5385" width="15.28515625" style="764" customWidth="1"/>
    <col min="5386" max="5386" width="30.7109375" style="764" customWidth="1"/>
    <col min="5387" max="5632" width="8.7109375" style="764"/>
    <col min="5633" max="5633" width="8.7109375" style="764" customWidth="1"/>
    <col min="5634" max="5634" width="45.7109375" style="764" customWidth="1"/>
    <col min="5635" max="5635" width="15.7109375" style="764" customWidth="1"/>
    <col min="5636" max="5637" width="17.7109375" style="764" customWidth="1"/>
    <col min="5638" max="5638" width="15.28515625" style="764" customWidth="1"/>
    <col min="5639" max="5639" width="35.7109375" style="764" customWidth="1"/>
    <col min="5640" max="5640" width="17.7109375" style="764" customWidth="1"/>
    <col min="5641" max="5641" width="15.28515625" style="764" customWidth="1"/>
    <col min="5642" max="5642" width="30.7109375" style="764" customWidth="1"/>
    <col min="5643" max="5888" width="8.7109375" style="764"/>
    <col min="5889" max="5889" width="8.7109375" style="764" customWidth="1"/>
    <col min="5890" max="5890" width="45.7109375" style="764" customWidth="1"/>
    <col min="5891" max="5891" width="15.7109375" style="764" customWidth="1"/>
    <col min="5892" max="5893" width="17.7109375" style="764" customWidth="1"/>
    <col min="5894" max="5894" width="15.28515625" style="764" customWidth="1"/>
    <col min="5895" max="5895" width="35.7109375" style="764" customWidth="1"/>
    <col min="5896" max="5896" width="17.7109375" style="764" customWidth="1"/>
    <col min="5897" max="5897" width="15.28515625" style="764" customWidth="1"/>
    <col min="5898" max="5898" width="30.7109375" style="764" customWidth="1"/>
    <col min="5899" max="6144" width="8.7109375" style="764"/>
    <col min="6145" max="6145" width="8.7109375" style="764" customWidth="1"/>
    <col min="6146" max="6146" width="45.7109375" style="764" customWidth="1"/>
    <col min="6147" max="6147" width="15.7109375" style="764" customWidth="1"/>
    <col min="6148" max="6149" width="17.7109375" style="764" customWidth="1"/>
    <col min="6150" max="6150" width="15.28515625" style="764" customWidth="1"/>
    <col min="6151" max="6151" width="35.7109375" style="764" customWidth="1"/>
    <col min="6152" max="6152" width="17.7109375" style="764" customWidth="1"/>
    <col min="6153" max="6153" width="15.28515625" style="764" customWidth="1"/>
    <col min="6154" max="6154" width="30.7109375" style="764" customWidth="1"/>
    <col min="6155" max="6400" width="8.7109375" style="764"/>
    <col min="6401" max="6401" width="8.7109375" style="764" customWidth="1"/>
    <col min="6402" max="6402" width="45.7109375" style="764" customWidth="1"/>
    <col min="6403" max="6403" width="15.7109375" style="764" customWidth="1"/>
    <col min="6404" max="6405" width="17.7109375" style="764" customWidth="1"/>
    <col min="6406" max="6406" width="15.28515625" style="764" customWidth="1"/>
    <col min="6407" max="6407" width="35.7109375" style="764" customWidth="1"/>
    <col min="6408" max="6408" width="17.7109375" style="764" customWidth="1"/>
    <col min="6409" max="6409" width="15.28515625" style="764" customWidth="1"/>
    <col min="6410" max="6410" width="30.7109375" style="764" customWidth="1"/>
    <col min="6411" max="6656" width="8.7109375" style="764"/>
    <col min="6657" max="6657" width="8.7109375" style="764" customWidth="1"/>
    <col min="6658" max="6658" width="45.7109375" style="764" customWidth="1"/>
    <col min="6659" max="6659" width="15.7109375" style="764" customWidth="1"/>
    <col min="6660" max="6661" width="17.7109375" style="764" customWidth="1"/>
    <col min="6662" max="6662" width="15.28515625" style="764" customWidth="1"/>
    <col min="6663" max="6663" width="35.7109375" style="764" customWidth="1"/>
    <col min="6664" max="6664" width="17.7109375" style="764" customWidth="1"/>
    <col min="6665" max="6665" width="15.28515625" style="764" customWidth="1"/>
    <col min="6666" max="6666" width="30.7109375" style="764" customWidth="1"/>
    <col min="6667" max="6912" width="8.7109375" style="764"/>
    <col min="6913" max="6913" width="8.7109375" style="764" customWidth="1"/>
    <col min="6914" max="6914" width="45.7109375" style="764" customWidth="1"/>
    <col min="6915" max="6915" width="15.7109375" style="764" customWidth="1"/>
    <col min="6916" max="6917" width="17.7109375" style="764" customWidth="1"/>
    <col min="6918" max="6918" width="15.28515625" style="764" customWidth="1"/>
    <col min="6919" max="6919" width="35.7109375" style="764" customWidth="1"/>
    <col min="6920" max="6920" width="17.7109375" style="764" customWidth="1"/>
    <col min="6921" max="6921" width="15.28515625" style="764" customWidth="1"/>
    <col min="6922" max="6922" width="30.7109375" style="764" customWidth="1"/>
    <col min="6923" max="7168" width="8.7109375" style="764"/>
    <col min="7169" max="7169" width="8.7109375" style="764" customWidth="1"/>
    <col min="7170" max="7170" width="45.7109375" style="764" customWidth="1"/>
    <col min="7171" max="7171" width="15.7109375" style="764" customWidth="1"/>
    <col min="7172" max="7173" width="17.7109375" style="764" customWidth="1"/>
    <col min="7174" max="7174" width="15.28515625" style="764" customWidth="1"/>
    <col min="7175" max="7175" width="35.7109375" style="764" customWidth="1"/>
    <col min="7176" max="7176" width="17.7109375" style="764" customWidth="1"/>
    <col min="7177" max="7177" width="15.28515625" style="764" customWidth="1"/>
    <col min="7178" max="7178" width="30.7109375" style="764" customWidth="1"/>
    <col min="7179" max="7424" width="8.7109375" style="764"/>
    <col min="7425" max="7425" width="8.7109375" style="764" customWidth="1"/>
    <col min="7426" max="7426" width="45.7109375" style="764" customWidth="1"/>
    <col min="7427" max="7427" width="15.7109375" style="764" customWidth="1"/>
    <col min="7428" max="7429" width="17.7109375" style="764" customWidth="1"/>
    <col min="7430" max="7430" width="15.28515625" style="764" customWidth="1"/>
    <col min="7431" max="7431" width="35.7109375" style="764" customWidth="1"/>
    <col min="7432" max="7432" width="17.7109375" style="764" customWidth="1"/>
    <col min="7433" max="7433" width="15.28515625" style="764" customWidth="1"/>
    <col min="7434" max="7434" width="30.7109375" style="764" customWidth="1"/>
    <col min="7435" max="7680" width="8.7109375" style="764"/>
    <col min="7681" max="7681" width="8.7109375" style="764" customWidth="1"/>
    <col min="7682" max="7682" width="45.7109375" style="764" customWidth="1"/>
    <col min="7683" max="7683" width="15.7109375" style="764" customWidth="1"/>
    <col min="7684" max="7685" width="17.7109375" style="764" customWidth="1"/>
    <col min="7686" max="7686" width="15.28515625" style="764" customWidth="1"/>
    <col min="7687" max="7687" width="35.7109375" style="764" customWidth="1"/>
    <col min="7688" max="7688" width="17.7109375" style="764" customWidth="1"/>
    <col min="7689" max="7689" width="15.28515625" style="764" customWidth="1"/>
    <col min="7690" max="7690" width="30.7109375" style="764" customWidth="1"/>
    <col min="7691" max="7936" width="8.7109375" style="764"/>
    <col min="7937" max="7937" width="8.7109375" style="764" customWidth="1"/>
    <col min="7938" max="7938" width="45.7109375" style="764" customWidth="1"/>
    <col min="7939" max="7939" width="15.7109375" style="764" customWidth="1"/>
    <col min="7940" max="7941" width="17.7109375" style="764" customWidth="1"/>
    <col min="7942" max="7942" width="15.28515625" style="764" customWidth="1"/>
    <col min="7943" max="7943" width="35.7109375" style="764" customWidth="1"/>
    <col min="7944" max="7944" width="17.7109375" style="764" customWidth="1"/>
    <col min="7945" max="7945" width="15.28515625" style="764" customWidth="1"/>
    <col min="7946" max="7946" width="30.7109375" style="764" customWidth="1"/>
    <col min="7947" max="8192" width="8.7109375" style="764"/>
    <col min="8193" max="8193" width="8.7109375" style="764" customWidth="1"/>
    <col min="8194" max="8194" width="45.7109375" style="764" customWidth="1"/>
    <col min="8195" max="8195" width="15.7109375" style="764" customWidth="1"/>
    <col min="8196" max="8197" width="17.7109375" style="764" customWidth="1"/>
    <col min="8198" max="8198" width="15.28515625" style="764" customWidth="1"/>
    <col min="8199" max="8199" width="35.7109375" style="764" customWidth="1"/>
    <col min="8200" max="8200" width="17.7109375" style="764" customWidth="1"/>
    <col min="8201" max="8201" width="15.28515625" style="764" customWidth="1"/>
    <col min="8202" max="8202" width="30.7109375" style="764" customWidth="1"/>
    <col min="8203" max="8448" width="8.7109375" style="764"/>
    <col min="8449" max="8449" width="8.7109375" style="764" customWidth="1"/>
    <col min="8450" max="8450" width="45.7109375" style="764" customWidth="1"/>
    <col min="8451" max="8451" width="15.7109375" style="764" customWidth="1"/>
    <col min="8452" max="8453" width="17.7109375" style="764" customWidth="1"/>
    <col min="8454" max="8454" width="15.28515625" style="764" customWidth="1"/>
    <col min="8455" max="8455" width="35.7109375" style="764" customWidth="1"/>
    <col min="8456" max="8456" width="17.7109375" style="764" customWidth="1"/>
    <col min="8457" max="8457" width="15.28515625" style="764" customWidth="1"/>
    <col min="8458" max="8458" width="30.7109375" style="764" customWidth="1"/>
    <col min="8459" max="8704" width="8.7109375" style="764"/>
    <col min="8705" max="8705" width="8.7109375" style="764" customWidth="1"/>
    <col min="8706" max="8706" width="45.7109375" style="764" customWidth="1"/>
    <col min="8707" max="8707" width="15.7109375" style="764" customWidth="1"/>
    <col min="8708" max="8709" width="17.7109375" style="764" customWidth="1"/>
    <col min="8710" max="8710" width="15.28515625" style="764" customWidth="1"/>
    <col min="8711" max="8711" width="35.7109375" style="764" customWidth="1"/>
    <col min="8712" max="8712" width="17.7109375" style="764" customWidth="1"/>
    <col min="8713" max="8713" width="15.28515625" style="764" customWidth="1"/>
    <col min="8714" max="8714" width="30.7109375" style="764" customWidth="1"/>
    <col min="8715" max="8960" width="8.7109375" style="764"/>
    <col min="8961" max="8961" width="8.7109375" style="764" customWidth="1"/>
    <col min="8962" max="8962" width="45.7109375" style="764" customWidth="1"/>
    <col min="8963" max="8963" width="15.7109375" style="764" customWidth="1"/>
    <col min="8964" max="8965" width="17.7109375" style="764" customWidth="1"/>
    <col min="8966" max="8966" width="15.28515625" style="764" customWidth="1"/>
    <col min="8967" max="8967" width="35.7109375" style="764" customWidth="1"/>
    <col min="8968" max="8968" width="17.7109375" style="764" customWidth="1"/>
    <col min="8969" max="8969" width="15.28515625" style="764" customWidth="1"/>
    <col min="8970" max="8970" width="30.7109375" style="764" customWidth="1"/>
    <col min="8971" max="9216" width="8.7109375" style="764"/>
    <col min="9217" max="9217" width="8.7109375" style="764" customWidth="1"/>
    <col min="9218" max="9218" width="45.7109375" style="764" customWidth="1"/>
    <col min="9219" max="9219" width="15.7109375" style="764" customWidth="1"/>
    <col min="9220" max="9221" width="17.7109375" style="764" customWidth="1"/>
    <col min="9222" max="9222" width="15.28515625" style="764" customWidth="1"/>
    <col min="9223" max="9223" width="35.7109375" style="764" customWidth="1"/>
    <col min="9224" max="9224" width="17.7109375" style="764" customWidth="1"/>
    <col min="9225" max="9225" width="15.28515625" style="764" customWidth="1"/>
    <col min="9226" max="9226" width="30.7109375" style="764" customWidth="1"/>
    <col min="9227" max="9472" width="8.7109375" style="764"/>
    <col min="9473" max="9473" width="8.7109375" style="764" customWidth="1"/>
    <col min="9474" max="9474" width="45.7109375" style="764" customWidth="1"/>
    <col min="9475" max="9475" width="15.7109375" style="764" customWidth="1"/>
    <col min="9476" max="9477" width="17.7109375" style="764" customWidth="1"/>
    <col min="9478" max="9478" width="15.28515625" style="764" customWidth="1"/>
    <col min="9479" max="9479" width="35.7109375" style="764" customWidth="1"/>
    <col min="9480" max="9480" width="17.7109375" style="764" customWidth="1"/>
    <col min="9481" max="9481" width="15.28515625" style="764" customWidth="1"/>
    <col min="9482" max="9482" width="30.7109375" style="764" customWidth="1"/>
    <col min="9483" max="9728" width="8.7109375" style="764"/>
    <col min="9729" max="9729" width="8.7109375" style="764" customWidth="1"/>
    <col min="9730" max="9730" width="45.7109375" style="764" customWidth="1"/>
    <col min="9731" max="9731" width="15.7109375" style="764" customWidth="1"/>
    <col min="9732" max="9733" width="17.7109375" style="764" customWidth="1"/>
    <col min="9734" max="9734" width="15.28515625" style="764" customWidth="1"/>
    <col min="9735" max="9735" width="35.7109375" style="764" customWidth="1"/>
    <col min="9736" max="9736" width="17.7109375" style="764" customWidth="1"/>
    <col min="9737" max="9737" width="15.28515625" style="764" customWidth="1"/>
    <col min="9738" max="9738" width="30.7109375" style="764" customWidth="1"/>
    <col min="9739" max="9984" width="8.7109375" style="764"/>
    <col min="9985" max="9985" width="8.7109375" style="764" customWidth="1"/>
    <col min="9986" max="9986" width="45.7109375" style="764" customWidth="1"/>
    <col min="9987" max="9987" width="15.7109375" style="764" customWidth="1"/>
    <col min="9988" max="9989" width="17.7109375" style="764" customWidth="1"/>
    <col min="9990" max="9990" width="15.28515625" style="764" customWidth="1"/>
    <col min="9991" max="9991" width="35.7109375" style="764" customWidth="1"/>
    <col min="9992" max="9992" width="17.7109375" style="764" customWidth="1"/>
    <col min="9993" max="9993" width="15.28515625" style="764" customWidth="1"/>
    <col min="9994" max="9994" width="30.7109375" style="764" customWidth="1"/>
    <col min="9995" max="10240" width="8.7109375" style="764"/>
    <col min="10241" max="10241" width="8.7109375" style="764" customWidth="1"/>
    <col min="10242" max="10242" width="45.7109375" style="764" customWidth="1"/>
    <col min="10243" max="10243" width="15.7109375" style="764" customWidth="1"/>
    <col min="10244" max="10245" width="17.7109375" style="764" customWidth="1"/>
    <col min="10246" max="10246" width="15.28515625" style="764" customWidth="1"/>
    <col min="10247" max="10247" width="35.7109375" style="764" customWidth="1"/>
    <col min="10248" max="10248" width="17.7109375" style="764" customWidth="1"/>
    <col min="10249" max="10249" width="15.28515625" style="764" customWidth="1"/>
    <col min="10250" max="10250" width="30.7109375" style="764" customWidth="1"/>
    <col min="10251" max="10496" width="8.7109375" style="764"/>
    <col min="10497" max="10497" width="8.7109375" style="764" customWidth="1"/>
    <col min="10498" max="10498" width="45.7109375" style="764" customWidth="1"/>
    <col min="10499" max="10499" width="15.7109375" style="764" customWidth="1"/>
    <col min="10500" max="10501" width="17.7109375" style="764" customWidth="1"/>
    <col min="10502" max="10502" width="15.28515625" style="764" customWidth="1"/>
    <col min="10503" max="10503" width="35.7109375" style="764" customWidth="1"/>
    <col min="10504" max="10504" width="17.7109375" style="764" customWidth="1"/>
    <col min="10505" max="10505" width="15.28515625" style="764" customWidth="1"/>
    <col min="10506" max="10506" width="30.7109375" style="764" customWidth="1"/>
    <col min="10507" max="10752" width="8.7109375" style="764"/>
    <col min="10753" max="10753" width="8.7109375" style="764" customWidth="1"/>
    <col min="10754" max="10754" width="45.7109375" style="764" customWidth="1"/>
    <col min="10755" max="10755" width="15.7109375" style="764" customWidth="1"/>
    <col min="10756" max="10757" width="17.7109375" style="764" customWidth="1"/>
    <col min="10758" max="10758" width="15.28515625" style="764" customWidth="1"/>
    <col min="10759" max="10759" width="35.7109375" style="764" customWidth="1"/>
    <col min="10760" max="10760" width="17.7109375" style="764" customWidth="1"/>
    <col min="10761" max="10761" width="15.28515625" style="764" customWidth="1"/>
    <col min="10762" max="10762" width="30.7109375" style="764" customWidth="1"/>
    <col min="10763" max="11008" width="8.7109375" style="764"/>
    <col min="11009" max="11009" width="8.7109375" style="764" customWidth="1"/>
    <col min="11010" max="11010" width="45.7109375" style="764" customWidth="1"/>
    <col min="11011" max="11011" width="15.7109375" style="764" customWidth="1"/>
    <col min="11012" max="11013" width="17.7109375" style="764" customWidth="1"/>
    <col min="11014" max="11014" width="15.28515625" style="764" customWidth="1"/>
    <col min="11015" max="11015" width="35.7109375" style="764" customWidth="1"/>
    <col min="11016" max="11016" width="17.7109375" style="764" customWidth="1"/>
    <col min="11017" max="11017" width="15.28515625" style="764" customWidth="1"/>
    <col min="11018" max="11018" width="30.7109375" style="764" customWidth="1"/>
    <col min="11019" max="11264" width="8.7109375" style="764"/>
    <col min="11265" max="11265" width="8.7109375" style="764" customWidth="1"/>
    <col min="11266" max="11266" width="45.7109375" style="764" customWidth="1"/>
    <col min="11267" max="11267" width="15.7109375" style="764" customWidth="1"/>
    <col min="11268" max="11269" width="17.7109375" style="764" customWidth="1"/>
    <col min="11270" max="11270" width="15.28515625" style="764" customWidth="1"/>
    <col min="11271" max="11271" width="35.7109375" style="764" customWidth="1"/>
    <col min="11272" max="11272" width="17.7109375" style="764" customWidth="1"/>
    <col min="11273" max="11273" width="15.28515625" style="764" customWidth="1"/>
    <col min="11274" max="11274" width="30.7109375" style="764" customWidth="1"/>
    <col min="11275" max="11520" width="8.7109375" style="764"/>
    <col min="11521" max="11521" width="8.7109375" style="764" customWidth="1"/>
    <col min="11522" max="11522" width="45.7109375" style="764" customWidth="1"/>
    <col min="11523" max="11523" width="15.7109375" style="764" customWidth="1"/>
    <col min="11524" max="11525" width="17.7109375" style="764" customWidth="1"/>
    <col min="11526" max="11526" width="15.28515625" style="764" customWidth="1"/>
    <col min="11527" max="11527" width="35.7109375" style="764" customWidth="1"/>
    <col min="11528" max="11528" width="17.7109375" style="764" customWidth="1"/>
    <col min="11529" max="11529" width="15.28515625" style="764" customWidth="1"/>
    <col min="11530" max="11530" width="30.7109375" style="764" customWidth="1"/>
    <col min="11531" max="11776" width="8.7109375" style="764"/>
    <col min="11777" max="11777" width="8.7109375" style="764" customWidth="1"/>
    <col min="11778" max="11778" width="45.7109375" style="764" customWidth="1"/>
    <col min="11779" max="11779" width="15.7109375" style="764" customWidth="1"/>
    <col min="11780" max="11781" width="17.7109375" style="764" customWidth="1"/>
    <col min="11782" max="11782" width="15.28515625" style="764" customWidth="1"/>
    <col min="11783" max="11783" width="35.7109375" style="764" customWidth="1"/>
    <col min="11784" max="11784" width="17.7109375" style="764" customWidth="1"/>
    <col min="11785" max="11785" width="15.28515625" style="764" customWidth="1"/>
    <col min="11786" max="11786" width="30.7109375" style="764" customWidth="1"/>
    <col min="11787" max="12032" width="8.7109375" style="764"/>
    <col min="12033" max="12033" width="8.7109375" style="764" customWidth="1"/>
    <col min="12034" max="12034" width="45.7109375" style="764" customWidth="1"/>
    <col min="12035" max="12035" width="15.7109375" style="764" customWidth="1"/>
    <col min="12036" max="12037" width="17.7109375" style="764" customWidth="1"/>
    <col min="12038" max="12038" width="15.28515625" style="764" customWidth="1"/>
    <col min="12039" max="12039" width="35.7109375" style="764" customWidth="1"/>
    <col min="12040" max="12040" width="17.7109375" style="764" customWidth="1"/>
    <col min="12041" max="12041" width="15.28515625" style="764" customWidth="1"/>
    <col min="12042" max="12042" width="30.7109375" style="764" customWidth="1"/>
    <col min="12043" max="12288" width="8.7109375" style="764"/>
    <col min="12289" max="12289" width="8.7109375" style="764" customWidth="1"/>
    <col min="12290" max="12290" width="45.7109375" style="764" customWidth="1"/>
    <col min="12291" max="12291" width="15.7109375" style="764" customWidth="1"/>
    <col min="12292" max="12293" width="17.7109375" style="764" customWidth="1"/>
    <col min="12294" max="12294" width="15.28515625" style="764" customWidth="1"/>
    <col min="12295" max="12295" width="35.7109375" style="764" customWidth="1"/>
    <col min="12296" max="12296" width="17.7109375" style="764" customWidth="1"/>
    <col min="12297" max="12297" width="15.28515625" style="764" customWidth="1"/>
    <col min="12298" max="12298" width="30.7109375" style="764" customWidth="1"/>
    <col min="12299" max="12544" width="8.7109375" style="764"/>
    <col min="12545" max="12545" width="8.7109375" style="764" customWidth="1"/>
    <col min="12546" max="12546" width="45.7109375" style="764" customWidth="1"/>
    <col min="12547" max="12547" width="15.7109375" style="764" customWidth="1"/>
    <col min="12548" max="12549" width="17.7109375" style="764" customWidth="1"/>
    <col min="12550" max="12550" width="15.28515625" style="764" customWidth="1"/>
    <col min="12551" max="12551" width="35.7109375" style="764" customWidth="1"/>
    <col min="12552" max="12552" width="17.7109375" style="764" customWidth="1"/>
    <col min="12553" max="12553" width="15.28515625" style="764" customWidth="1"/>
    <col min="12554" max="12554" width="30.7109375" style="764" customWidth="1"/>
    <col min="12555" max="12800" width="8.7109375" style="764"/>
    <col min="12801" max="12801" width="8.7109375" style="764" customWidth="1"/>
    <col min="12802" max="12802" width="45.7109375" style="764" customWidth="1"/>
    <col min="12803" max="12803" width="15.7109375" style="764" customWidth="1"/>
    <col min="12804" max="12805" width="17.7109375" style="764" customWidth="1"/>
    <col min="12806" max="12806" width="15.28515625" style="764" customWidth="1"/>
    <col min="12807" max="12807" width="35.7109375" style="764" customWidth="1"/>
    <col min="12808" max="12808" width="17.7109375" style="764" customWidth="1"/>
    <col min="12809" max="12809" width="15.28515625" style="764" customWidth="1"/>
    <col min="12810" max="12810" width="30.7109375" style="764" customWidth="1"/>
    <col min="12811" max="13056" width="8.7109375" style="764"/>
    <col min="13057" max="13057" width="8.7109375" style="764" customWidth="1"/>
    <col min="13058" max="13058" width="45.7109375" style="764" customWidth="1"/>
    <col min="13059" max="13059" width="15.7109375" style="764" customWidth="1"/>
    <col min="13060" max="13061" width="17.7109375" style="764" customWidth="1"/>
    <col min="13062" max="13062" width="15.28515625" style="764" customWidth="1"/>
    <col min="13063" max="13063" width="35.7109375" style="764" customWidth="1"/>
    <col min="13064" max="13064" width="17.7109375" style="764" customWidth="1"/>
    <col min="13065" max="13065" width="15.28515625" style="764" customWidth="1"/>
    <col min="13066" max="13066" width="30.7109375" style="764" customWidth="1"/>
    <col min="13067" max="13312" width="8.7109375" style="764"/>
    <col min="13313" max="13313" width="8.7109375" style="764" customWidth="1"/>
    <col min="13314" max="13314" width="45.7109375" style="764" customWidth="1"/>
    <col min="13315" max="13315" width="15.7109375" style="764" customWidth="1"/>
    <col min="13316" max="13317" width="17.7109375" style="764" customWidth="1"/>
    <col min="13318" max="13318" width="15.28515625" style="764" customWidth="1"/>
    <col min="13319" max="13319" width="35.7109375" style="764" customWidth="1"/>
    <col min="13320" max="13320" width="17.7109375" style="764" customWidth="1"/>
    <col min="13321" max="13321" width="15.28515625" style="764" customWidth="1"/>
    <col min="13322" max="13322" width="30.7109375" style="764" customWidth="1"/>
    <col min="13323" max="13568" width="8.7109375" style="764"/>
    <col min="13569" max="13569" width="8.7109375" style="764" customWidth="1"/>
    <col min="13570" max="13570" width="45.7109375" style="764" customWidth="1"/>
    <col min="13571" max="13571" width="15.7109375" style="764" customWidth="1"/>
    <col min="13572" max="13573" width="17.7109375" style="764" customWidth="1"/>
    <col min="13574" max="13574" width="15.28515625" style="764" customWidth="1"/>
    <col min="13575" max="13575" width="35.7109375" style="764" customWidth="1"/>
    <col min="13576" max="13576" width="17.7109375" style="764" customWidth="1"/>
    <col min="13577" max="13577" width="15.28515625" style="764" customWidth="1"/>
    <col min="13578" max="13578" width="30.7109375" style="764" customWidth="1"/>
    <col min="13579" max="13824" width="8.7109375" style="764"/>
    <col min="13825" max="13825" width="8.7109375" style="764" customWidth="1"/>
    <col min="13826" max="13826" width="45.7109375" style="764" customWidth="1"/>
    <col min="13827" max="13827" width="15.7109375" style="764" customWidth="1"/>
    <col min="13828" max="13829" width="17.7109375" style="764" customWidth="1"/>
    <col min="13830" max="13830" width="15.28515625" style="764" customWidth="1"/>
    <col min="13831" max="13831" width="35.7109375" style="764" customWidth="1"/>
    <col min="13832" max="13832" width="17.7109375" style="764" customWidth="1"/>
    <col min="13833" max="13833" width="15.28515625" style="764" customWidth="1"/>
    <col min="13834" max="13834" width="30.7109375" style="764" customWidth="1"/>
    <col min="13835" max="14080" width="8.7109375" style="764"/>
    <col min="14081" max="14081" width="8.7109375" style="764" customWidth="1"/>
    <col min="14082" max="14082" width="45.7109375" style="764" customWidth="1"/>
    <col min="14083" max="14083" width="15.7109375" style="764" customWidth="1"/>
    <col min="14084" max="14085" width="17.7109375" style="764" customWidth="1"/>
    <col min="14086" max="14086" width="15.28515625" style="764" customWidth="1"/>
    <col min="14087" max="14087" width="35.7109375" style="764" customWidth="1"/>
    <col min="14088" max="14088" width="17.7109375" style="764" customWidth="1"/>
    <col min="14089" max="14089" width="15.28515625" style="764" customWidth="1"/>
    <col min="14090" max="14090" width="30.7109375" style="764" customWidth="1"/>
    <col min="14091" max="14336" width="8.7109375" style="764"/>
    <col min="14337" max="14337" width="8.7109375" style="764" customWidth="1"/>
    <col min="14338" max="14338" width="45.7109375" style="764" customWidth="1"/>
    <col min="14339" max="14339" width="15.7109375" style="764" customWidth="1"/>
    <col min="14340" max="14341" width="17.7109375" style="764" customWidth="1"/>
    <col min="14342" max="14342" width="15.28515625" style="764" customWidth="1"/>
    <col min="14343" max="14343" width="35.7109375" style="764" customWidth="1"/>
    <col min="14344" max="14344" width="17.7109375" style="764" customWidth="1"/>
    <col min="14345" max="14345" width="15.28515625" style="764" customWidth="1"/>
    <col min="14346" max="14346" width="30.7109375" style="764" customWidth="1"/>
    <col min="14347" max="14592" width="8.7109375" style="764"/>
    <col min="14593" max="14593" width="8.7109375" style="764" customWidth="1"/>
    <col min="14594" max="14594" width="45.7109375" style="764" customWidth="1"/>
    <col min="14595" max="14595" width="15.7109375" style="764" customWidth="1"/>
    <col min="14596" max="14597" width="17.7109375" style="764" customWidth="1"/>
    <col min="14598" max="14598" width="15.28515625" style="764" customWidth="1"/>
    <col min="14599" max="14599" width="35.7109375" style="764" customWidth="1"/>
    <col min="14600" max="14600" width="17.7109375" style="764" customWidth="1"/>
    <col min="14601" max="14601" width="15.28515625" style="764" customWidth="1"/>
    <col min="14602" max="14602" width="30.7109375" style="764" customWidth="1"/>
    <col min="14603" max="14848" width="8.7109375" style="764"/>
    <col min="14849" max="14849" width="8.7109375" style="764" customWidth="1"/>
    <col min="14850" max="14850" width="45.7109375" style="764" customWidth="1"/>
    <col min="14851" max="14851" width="15.7109375" style="764" customWidth="1"/>
    <col min="14852" max="14853" width="17.7109375" style="764" customWidth="1"/>
    <col min="14854" max="14854" width="15.28515625" style="764" customWidth="1"/>
    <col min="14855" max="14855" width="35.7109375" style="764" customWidth="1"/>
    <col min="14856" max="14856" width="17.7109375" style="764" customWidth="1"/>
    <col min="14857" max="14857" width="15.28515625" style="764" customWidth="1"/>
    <col min="14858" max="14858" width="30.7109375" style="764" customWidth="1"/>
    <col min="14859" max="15104" width="8.7109375" style="764"/>
    <col min="15105" max="15105" width="8.7109375" style="764" customWidth="1"/>
    <col min="15106" max="15106" width="45.7109375" style="764" customWidth="1"/>
    <col min="15107" max="15107" width="15.7109375" style="764" customWidth="1"/>
    <col min="15108" max="15109" width="17.7109375" style="764" customWidth="1"/>
    <col min="15110" max="15110" width="15.28515625" style="764" customWidth="1"/>
    <col min="15111" max="15111" width="35.7109375" style="764" customWidth="1"/>
    <col min="15112" max="15112" width="17.7109375" style="764" customWidth="1"/>
    <col min="15113" max="15113" width="15.28515625" style="764" customWidth="1"/>
    <col min="15114" max="15114" width="30.7109375" style="764" customWidth="1"/>
    <col min="15115" max="15360" width="8.7109375" style="764"/>
    <col min="15361" max="15361" width="8.7109375" style="764" customWidth="1"/>
    <col min="15362" max="15362" width="45.7109375" style="764" customWidth="1"/>
    <col min="15363" max="15363" width="15.7109375" style="764" customWidth="1"/>
    <col min="15364" max="15365" width="17.7109375" style="764" customWidth="1"/>
    <col min="15366" max="15366" width="15.28515625" style="764" customWidth="1"/>
    <col min="15367" max="15367" width="35.7109375" style="764" customWidth="1"/>
    <col min="15368" max="15368" width="17.7109375" style="764" customWidth="1"/>
    <col min="15369" max="15369" width="15.28515625" style="764" customWidth="1"/>
    <col min="15370" max="15370" width="30.7109375" style="764" customWidth="1"/>
    <col min="15371" max="15616" width="8.7109375" style="764"/>
    <col min="15617" max="15617" width="8.7109375" style="764" customWidth="1"/>
    <col min="15618" max="15618" width="45.7109375" style="764" customWidth="1"/>
    <col min="15619" max="15619" width="15.7109375" style="764" customWidth="1"/>
    <col min="15620" max="15621" width="17.7109375" style="764" customWidth="1"/>
    <col min="15622" max="15622" width="15.28515625" style="764" customWidth="1"/>
    <col min="15623" max="15623" width="35.7109375" style="764" customWidth="1"/>
    <col min="15624" max="15624" width="17.7109375" style="764" customWidth="1"/>
    <col min="15625" max="15625" width="15.28515625" style="764" customWidth="1"/>
    <col min="15626" max="15626" width="30.7109375" style="764" customWidth="1"/>
    <col min="15627" max="15872" width="8.7109375" style="764"/>
    <col min="15873" max="15873" width="8.7109375" style="764" customWidth="1"/>
    <col min="15874" max="15874" width="45.7109375" style="764" customWidth="1"/>
    <col min="15875" max="15875" width="15.7109375" style="764" customWidth="1"/>
    <col min="15876" max="15877" width="17.7109375" style="764" customWidth="1"/>
    <col min="15878" max="15878" width="15.28515625" style="764" customWidth="1"/>
    <col min="15879" max="15879" width="35.7109375" style="764" customWidth="1"/>
    <col min="15880" max="15880" width="17.7109375" style="764" customWidth="1"/>
    <col min="15881" max="15881" width="15.28515625" style="764" customWidth="1"/>
    <col min="15882" max="15882" width="30.7109375" style="764" customWidth="1"/>
    <col min="15883" max="16128" width="8.7109375" style="764"/>
    <col min="16129" max="16129" width="8.7109375" style="764" customWidth="1"/>
    <col min="16130" max="16130" width="45.7109375" style="764" customWidth="1"/>
    <col min="16131" max="16131" width="15.7109375" style="764" customWidth="1"/>
    <col min="16132" max="16133" width="17.7109375" style="764" customWidth="1"/>
    <col min="16134" max="16134" width="15.28515625" style="764" customWidth="1"/>
    <col min="16135" max="16135" width="35.7109375" style="764" customWidth="1"/>
    <col min="16136" max="16136" width="17.7109375" style="764" customWidth="1"/>
    <col min="16137" max="16137" width="15.28515625" style="764" customWidth="1"/>
    <col min="16138" max="16138" width="30.7109375" style="764" customWidth="1"/>
    <col min="16139" max="16384" width="8.7109375" style="764"/>
  </cols>
  <sheetData>
    <row r="1" spans="1:10" ht="18" x14ac:dyDescent="0.25">
      <c r="J1" s="1248" t="s">
        <v>2068</v>
      </c>
    </row>
    <row r="2" spans="1:10" ht="46.35" customHeight="1" x14ac:dyDescent="0.25">
      <c r="A2" s="2164" t="s">
        <v>2447</v>
      </c>
      <c r="B2" s="2164"/>
      <c r="C2" s="2164"/>
      <c r="D2" s="2164"/>
      <c r="E2" s="2164"/>
      <c r="F2" s="2164"/>
      <c r="G2" s="2164"/>
      <c r="H2" s="2164"/>
      <c r="I2" s="2164"/>
      <c r="J2" s="2164"/>
    </row>
    <row r="3" spans="1:10" ht="22.5" customHeight="1" x14ac:dyDescent="0.25">
      <c r="A3" s="2164" t="s">
        <v>1061</v>
      </c>
      <c r="B3" s="2164"/>
      <c r="C3" s="2164"/>
      <c r="D3" s="2164"/>
      <c r="E3" s="2164"/>
      <c r="F3" s="2164"/>
      <c r="G3" s="2164"/>
      <c r="H3" s="2164"/>
      <c r="I3" s="2164"/>
      <c r="J3" s="2164"/>
    </row>
    <row r="4" spans="1:10" ht="30" customHeight="1" x14ac:dyDescent="0.25">
      <c r="A4" s="2164" t="s">
        <v>191</v>
      </c>
      <c r="B4" s="2164"/>
      <c r="C4" s="2164"/>
      <c r="D4" s="2164"/>
      <c r="E4" s="2164"/>
      <c r="F4" s="2164"/>
      <c r="G4" s="2164"/>
      <c r="H4" s="2164"/>
      <c r="I4" s="2164"/>
      <c r="J4" s="2164"/>
    </row>
    <row r="5" spans="1:10" ht="129" customHeight="1" x14ac:dyDescent="0.25">
      <c r="A5" s="824" t="s">
        <v>6</v>
      </c>
      <c r="B5" s="824" t="s">
        <v>194</v>
      </c>
      <c r="C5" s="824" t="s">
        <v>1060</v>
      </c>
      <c r="D5" s="824" t="s">
        <v>196</v>
      </c>
      <c r="E5" s="824" t="s">
        <v>197</v>
      </c>
      <c r="F5" s="824" t="s">
        <v>198</v>
      </c>
      <c r="G5" s="824" t="s">
        <v>199</v>
      </c>
      <c r="H5" s="825" t="s">
        <v>200</v>
      </c>
      <c r="I5" s="824" t="s">
        <v>201</v>
      </c>
      <c r="J5" s="824" t="s">
        <v>202</v>
      </c>
    </row>
    <row r="6" spans="1:10" ht="18" x14ac:dyDescent="0.25">
      <c r="A6" s="824">
        <v>1</v>
      </c>
      <c r="B6" s="824">
        <v>2</v>
      </c>
      <c r="C6" s="824">
        <v>3</v>
      </c>
      <c r="D6" s="824">
        <v>4</v>
      </c>
      <c r="E6" s="824">
        <v>5</v>
      </c>
      <c r="F6" s="824">
        <v>6</v>
      </c>
      <c r="G6" s="824">
        <v>7</v>
      </c>
      <c r="H6" s="824">
        <v>8</v>
      </c>
      <c r="I6" s="824">
        <v>9</v>
      </c>
      <c r="J6" s="824">
        <v>10</v>
      </c>
    </row>
    <row r="7" spans="1:10" ht="18" x14ac:dyDescent="0.25">
      <c r="A7" s="2165" t="s">
        <v>124</v>
      </c>
      <c r="B7" s="2165"/>
      <c r="C7" s="2165"/>
      <c r="D7" s="2165"/>
      <c r="E7" s="2165"/>
      <c r="F7" s="2165"/>
      <c r="G7" s="2165"/>
      <c r="H7" s="2165"/>
      <c r="I7" s="2165"/>
      <c r="J7" s="2165"/>
    </row>
    <row r="8" spans="1:10" ht="165" customHeight="1" x14ac:dyDescent="0.25">
      <c r="A8" s="823" t="s">
        <v>685</v>
      </c>
      <c r="B8" s="822" t="s">
        <v>1059</v>
      </c>
      <c r="C8" s="1641" t="s">
        <v>960</v>
      </c>
      <c r="D8" s="820">
        <v>0</v>
      </c>
      <c r="E8" s="820">
        <v>0</v>
      </c>
      <c r="F8" s="808">
        <v>0</v>
      </c>
      <c r="G8" s="821" t="s">
        <v>1058</v>
      </c>
      <c r="H8" s="820">
        <f>E8</f>
        <v>0</v>
      </c>
      <c r="I8" s="808">
        <f>F8</f>
        <v>0</v>
      </c>
      <c r="J8" s="819"/>
    </row>
    <row r="9" spans="1:10" ht="409.6" customHeight="1" x14ac:dyDescent="0.25">
      <c r="A9" s="2169" t="s">
        <v>20</v>
      </c>
      <c r="B9" s="2170" t="s">
        <v>1057</v>
      </c>
      <c r="C9" s="2171"/>
      <c r="D9" s="2167">
        <v>0</v>
      </c>
      <c r="E9" s="2167">
        <v>0</v>
      </c>
      <c r="F9" s="2167">
        <v>0</v>
      </c>
      <c r="G9" s="2166" t="s">
        <v>2434</v>
      </c>
      <c r="H9" s="2167">
        <v>0</v>
      </c>
      <c r="I9" s="2167">
        <v>0</v>
      </c>
      <c r="J9" s="2168"/>
    </row>
    <row r="10" spans="1:10" ht="256.5" customHeight="1" x14ac:dyDescent="0.25">
      <c r="A10" s="2169"/>
      <c r="B10" s="2170"/>
      <c r="C10" s="2171"/>
      <c r="D10" s="2167"/>
      <c r="E10" s="2167"/>
      <c r="F10" s="2167"/>
      <c r="G10" s="2166"/>
      <c r="H10" s="2167"/>
      <c r="I10" s="2167"/>
      <c r="J10" s="2168"/>
    </row>
    <row r="11" spans="1:10" ht="197.25" customHeight="1" x14ac:dyDescent="0.25">
      <c r="A11" s="815" t="s">
        <v>22</v>
      </c>
      <c r="B11" s="818" t="s">
        <v>1056</v>
      </c>
      <c r="C11" s="783"/>
      <c r="D11" s="1581">
        <v>0</v>
      </c>
      <c r="E11" s="1581">
        <v>0</v>
      </c>
      <c r="F11" s="1581">
        <v>0</v>
      </c>
      <c r="G11" s="1583" t="s">
        <v>1055</v>
      </c>
      <c r="H11" s="1581">
        <v>0</v>
      </c>
      <c r="I11" s="1581">
        <v>0</v>
      </c>
      <c r="J11" s="816"/>
    </row>
    <row r="12" spans="1:10" ht="409.5" customHeight="1" x14ac:dyDescent="0.25">
      <c r="A12" s="815" t="s">
        <v>305</v>
      </c>
      <c r="B12" s="818" t="s">
        <v>1054</v>
      </c>
      <c r="C12" s="783"/>
      <c r="D12" s="1581">
        <v>0</v>
      </c>
      <c r="E12" s="1581">
        <v>0</v>
      </c>
      <c r="F12" s="1581">
        <v>0</v>
      </c>
      <c r="G12" s="776" t="s">
        <v>2449</v>
      </c>
      <c r="H12" s="1581">
        <v>0</v>
      </c>
      <c r="I12" s="1581">
        <v>0</v>
      </c>
      <c r="J12" s="1666"/>
    </row>
    <row r="13" spans="1:10" ht="313.5" customHeight="1" x14ac:dyDescent="0.25">
      <c r="A13" s="2169"/>
      <c r="B13" s="2170" t="s">
        <v>2448</v>
      </c>
      <c r="C13" s="2171"/>
      <c r="D13" s="2167"/>
      <c r="E13" s="2167"/>
      <c r="F13" s="2167"/>
      <c r="G13" s="2166" t="s">
        <v>2450</v>
      </c>
      <c r="H13" s="2167"/>
      <c r="I13" s="2167"/>
      <c r="J13" s="2168"/>
    </row>
    <row r="14" spans="1:10" ht="327.75" customHeight="1" x14ac:dyDescent="0.25">
      <c r="A14" s="2169"/>
      <c r="B14" s="2170"/>
      <c r="C14" s="2171"/>
      <c r="D14" s="2167"/>
      <c r="E14" s="2167"/>
      <c r="F14" s="2167"/>
      <c r="G14" s="2166"/>
      <c r="H14" s="2167"/>
      <c r="I14" s="2167"/>
      <c r="J14" s="2168"/>
    </row>
    <row r="15" spans="1:10" ht="409.5" customHeight="1" x14ac:dyDescent="0.25">
      <c r="A15" s="2169" t="s">
        <v>422</v>
      </c>
      <c r="B15" s="2170" t="s">
        <v>1053</v>
      </c>
      <c r="C15" s="2171"/>
      <c r="D15" s="2167">
        <v>0</v>
      </c>
      <c r="E15" s="2167">
        <v>0</v>
      </c>
      <c r="F15" s="2167">
        <v>0</v>
      </c>
      <c r="G15" s="2166" t="s">
        <v>1052</v>
      </c>
      <c r="H15" s="2167">
        <v>0</v>
      </c>
      <c r="I15" s="2167">
        <v>0</v>
      </c>
      <c r="J15" s="2168"/>
    </row>
    <row r="16" spans="1:10" ht="330" customHeight="1" x14ac:dyDescent="0.25">
      <c r="A16" s="2169"/>
      <c r="B16" s="2170"/>
      <c r="C16" s="2171"/>
      <c r="D16" s="2167"/>
      <c r="E16" s="2167"/>
      <c r="F16" s="2167"/>
      <c r="G16" s="2166"/>
      <c r="H16" s="2167"/>
      <c r="I16" s="2167"/>
      <c r="J16" s="2168"/>
    </row>
    <row r="17" spans="1:10" ht="409.5" customHeight="1" x14ac:dyDescent="0.25">
      <c r="A17" s="2169" t="s">
        <v>566</v>
      </c>
      <c r="B17" s="2170" t="s">
        <v>1051</v>
      </c>
      <c r="C17" s="2171"/>
      <c r="D17" s="2167">
        <v>0</v>
      </c>
      <c r="E17" s="2167">
        <v>0</v>
      </c>
      <c r="F17" s="2167">
        <v>0</v>
      </c>
      <c r="G17" s="2166" t="s">
        <v>1050</v>
      </c>
      <c r="H17" s="2167">
        <v>0</v>
      </c>
      <c r="I17" s="2167">
        <v>0</v>
      </c>
      <c r="J17" s="2168"/>
    </row>
    <row r="18" spans="1:10" ht="240.75" customHeight="1" x14ac:dyDescent="0.25">
      <c r="A18" s="2169"/>
      <c r="B18" s="2170"/>
      <c r="C18" s="2171"/>
      <c r="D18" s="2167"/>
      <c r="E18" s="2167"/>
      <c r="F18" s="2167"/>
      <c r="G18" s="2166"/>
      <c r="H18" s="2167"/>
      <c r="I18" s="2167"/>
      <c r="J18" s="2168"/>
    </row>
    <row r="19" spans="1:10" ht="409.5" customHeight="1" x14ac:dyDescent="0.25">
      <c r="A19" s="2179" t="s">
        <v>570</v>
      </c>
      <c r="B19" s="2170" t="s">
        <v>1049</v>
      </c>
      <c r="C19" s="2171"/>
      <c r="D19" s="2167">
        <v>0</v>
      </c>
      <c r="E19" s="2167">
        <v>0</v>
      </c>
      <c r="F19" s="2167">
        <v>0</v>
      </c>
      <c r="G19" s="2166" t="s">
        <v>1048</v>
      </c>
      <c r="H19" s="2167">
        <v>0</v>
      </c>
      <c r="I19" s="2167">
        <v>0</v>
      </c>
      <c r="J19" s="2168"/>
    </row>
    <row r="20" spans="1:10" ht="240.75" customHeight="1" x14ac:dyDescent="0.25">
      <c r="A20" s="2179"/>
      <c r="B20" s="2170"/>
      <c r="C20" s="2171"/>
      <c r="D20" s="2167"/>
      <c r="E20" s="2167"/>
      <c r="F20" s="2167"/>
      <c r="G20" s="2166"/>
      <c r="H20" s="2167"/>
      <c r="I20" s="2167"/>
      <c r="J20" s="2168"/>
    </row>
    <row r="21" spans="1:10" ht="81" customHeight="1" x14ac:dyDescent="0.25">
      <c r="A21" s="823" t="s">
        <v>698</v>
      </c>
      <c r="B21" s="1667" t="s">
        <v>1047</v>
      </c>
      <c r="C21" s="778"/>
      <c r="D21" s="809">
        <v>0</v>
      </c>
      <c r="E21" s="809">
        <v>0</v>
      </c>
      <c r="F21" s="809">
        <v>0</v>
      </c>
      <c r="G21" s="784"/>
      <c r="H21" s="809">
        <v>0</v>
      </c>
      <c r="I21" s="809">
        <v>0</v>
      </c>
      <c r="J21" s="782"/>
    </row>
    <row r="22" spans="1:10" ht="222" customHeight="1" x14ac:dyDescent="0.25">
      <c r="A22" s="815" t="s">
        <v>26</v>
      </c>
      <c r="B22" s="813" t="s">
        <v>1046</v>
      </c>
      <c r="C22" s="1576"/>
      <c r="D22" s="1581">
        <v>0</v>
      </c>
      <c r="E22" s="1581">
        <v>0</v>
      </c>
      <c r="F22" s="1581">
        <v>0</v>
      </c>
      <c r="G22" s="1583" t="s">
        <v>1045</v>
      </c>
      <c r="H22" s="1581">
        <v>0</v>
      </c>
      <c r="I22" s="1581">
        <v>0</v>
      </c>
      <c r="J22" s="779"/>
    </row>
    <row r="23" spans="1:10" ht="51" customHeight="1" x14ac:dyDescent="0.25">
      <c r="A23" s="1580" t="s">
        <v>28</v>
      </c>
      <c r="B23" s="813" t="s">
        <v>1044</v>
      </c>
      <c r="C23" s="1576"/>
      <c r="D23" s="1581">
        <v>0</v>
      </c>
      <c r="E23" s="1581">
        <v>0</v>
      </c>
      <c r="F23" s="1581">
        <v>0</v>
      </c>
      <c r="G23" s="1583" t="s">
        <v>1043</v>
      </c>
      <c r="H23" s="1581">
        <v>0</v>
      </c>
      <c r="I23" s="1581">
        <v>0</v>
      </c>
      <c r="J23" s="779"/>
    </row>
    <row r="24" spans="1:10" ht="272.25" customHeight="1" x14ac:dyDescent="0.25">
      <c r="A24" s="815" t="s">
        <v>30</v>
      </c>
      <c r="B24" s="813" t="s">
        <v>1042</v>
      </c>
      <c r="C24" s="1576"/>
      <c r="D24" s="1581">
        <v>0</v>
      </c>
      <c r="E24" s="1581">
        <v>0</v>
      </c>
      <c r="F24" s="1581">
        <v>0</v>
      </c>
      <c r="G24" s="787" t="s">
        <v>2429</v>
      </c>
      <c r="H24" s="817">
        <v>0</v>
      </c>
      <c r="I24" s="817">
        <v>0</v>
      </c>
      <c r="J24" s="816"/>
    </row>
    <row r="25" spans="1:10" ht="311.25" customHeight="1" x14ac:dyDescent="0.25">
      <c r="A25" s="815" t="s">
        <v>32</v>
      </c>
      <c r="B25" s="813" t="s">
        <v>1041</v>
      </c>
      <c r="C25" s="1576"/>
      <c r="D25" s="812">
        <v>0</v>
      </c>
      <c r="E25" s="812">
        <v>0</v>
      </c>
      <c r="F25" s="812">
        <v>0</v>
      </c>
      <c r="G25" s="1575" t="s">
        <v>1040</v>
      </c>
      <c r="H25" s="812">
        <v>0</v>
      </c>
      <c r="I25" s="812">
        <v>0</v>
      </c>
      <c r="J25" s="779"/>
    </row>
    <row r="26" spans="1:10" ht="136.5" customHeight="1" x14ac:dyDescent="0.25">
      <c r="A26" s="814" t="s">
        <v>34</v>
      </c>
      <c r="B26" s="813" t="s">
        <v>1039</v>
      </c>
      <c r="C26" s="1576"/>
      <c r="D26" s="812">
        <v>0</v>
      </c>
      <c r="E26" s="812">
        <v>0</v>
      </c>
      <c r="F26" s="812">
        <v>0</v>
      </c>
      <c r="G26" s="779" t="s">
        <v>1038</v>
      </c>
      <c r="H26" s="812">
        <v>0</v>
      </c>
      <c r="I26" s="812">
        <v>0</v>
      </c>
      <c r="J26" s="779"/>
    </row>
    <row r="27" spans="1:10" ht="66.75" customHeight="1" x14ac:dyDescent="0.25">
      <c r="A27" s="1580"/>
      <c r="B27" s="811" t="s">
        <v>1037</v>
      </c>
      <c r="C27" s="769"/>
      <c r="D27" s="809">
        <v>0</v>
      </c>
      <c r="E27" s="809">
        <f>E12+E15+E17</f>
        <v>0</v>
      </c>
      <c r="F27" s="808">
        <v>0</v>
      </c>
      <c r="G27" s="810"/>
      <c r="H27" s="809">
        <f>H12+H15+H17</f>
        <v>0</v>
      </c>
      <c r="I27" s="808">
        <f>F27</f>
        <v>0</v>
      </c>
      <c r="J27" s="807"/>
    </row>
    <row r="28" spans="1:10" ht="18" customHeight="1" x14ac:dyDescent="0.25">
      <c r="A28" s="2184" t="s">
        <v>1036</v>
      </c>
      <c r="B28" s="2184"/>
      <c r="C28" s="2184"/>
      <c r="D28" s="2184"/>
      <c r="E28" s="2184"/>
      <c r="F28" s="2184"/>
      <c r="G28" s="2184"/>
      <c r="H28" s="2184"/>
      <c r="I28" s="2184"/>
      <c r="J28" s="2184"/>
    </row>
    <row r="29" spans="1:10" ht="218.25" customHeight="1" x14ac:dyDescent="0.25">
      <c r="A29" s="1582" t="s">
        <v>16</v>
      </c>
      <c r="B29" s="778" t="s">
        <v>1035</v>
      </c>
      <c r="C29" s="769" t="s">
        <v>960</v>
      </c>
      <c r="D29" s="2178" t="s">
        <v>1034</v>
      </c>
      <c r="E29" s="2178"/>
      <c r="F29" s="2178"/>
      <c r="G29" s="2178"/>
      <c r="H29" s="2178"/>
      <c r="I29" s="2178"/>
      <c r="J29" s="1642"/>
    </row>
    <row r="30" spans="1:10" ht="130.5" customHeight="1" x14ac:dyDescent="0.25">
      <c r="A30" s="1580" t="s">
        <v>20</v>
      </c>
      <c r="B30" s="783" t="s">
        <v>1033</v>
      </c>
      <c r="C30" s="1576"/>
      <c r="D30" s="2177" t="s">
        <v>1032</v>
      </c>
      <c r="E30" s="2177"/>
      <c r="F30" s="2177"/>
      <c r="G30" s="2177"/>
      <c r="H30" s="2177"/>
      <c r="I30" s="2177"/>
      <c r="J30" s="779"/>
    </row>
    <row r="31" spans="1:10" ht="168.75" customHeight="1" x14ac:dyDescent="0.25">
      <c r="A31" s="1582" t="s">
        <v>24</v>
      </c>
      <c r="B31" s="806" t="s">
        <v>1031</v>
      </c>
      <c r="C31" s="1641" t="s">
        <v>960</v>
      </c>
      <c r="D31" s="2178" t="s">
        <v>1030</v>
      </c>
      <c r="E31" s="2178"/>
      <c r="F31" s="2178"/>
      <c r="G31" s="2178"/>
      <c r="H31" s="2178"/>
      <c r="I31" s="2178"/>
      <c r="J31" s="782"/>
    </row>
    <row r="32" spans="1:10" ht="168.75" customHeight="1" x14ac:dyDescent="0.25">
      <c r="A32" s="1580" t="s">
        <v>26</v>
      </c>
      <c r="B32" s="798" t="s">
        <v>1029</v>
      </c>
      <c r="C32" s="1576"/>
      <c r="D32" s="2177" t="s">
        <v>1028</v>
      </c>
      <c r="E32" s="2177"/>
      <c r="F32" s="2177"/>
      <c r="G32" s="2177"/>
      <c r="H32" s="2177"/>
      <c r="I32" s="2177"/>
      <c r="J32" s="779"/>
    </row>
    <row r="33" spans="1:10" ht="84" customHeight="1" x14ac:dyDescent="0.25">
      <c r="A33" s="1580" t="s">
        <v>28</v>
      </c>
      <c r="B33" s="798" t="s">
        <v>1027</v>
      </c>
      <c r="C33" s="1576"/>
      <c r="D33" s="2185" t="s">
        <v>1026</v>
      </c>
      <c r="E33" s="2185"/>
      <c r="F33" s="2185"/>
      <c r="G33" s="2185"/>
      <c r="H33" s="2185"/>
      <c r="I33" s="2185"/>
      <c r="J33" s="779"/>
    </row>
    <row r="34" spans="1:10" ht="102.75" customHeight="1" x14ac:dyDescent="0.25">
      <c r="A34" s="1580" t="s">
        <v>30</v>
      </c>
      <c r="B34" s="798" t="s">
        <v>1025</v>
      </c>
      <c r="C34" s="1576"/>
      <c r="D34" s="2186" t="s">
        <v>1024</v>
      </c>
      <c r="E34" s="2186"/>
      <c r="F34" s="2186"/>
      <c r="G34" s="2186"/>
      <c r="H34" s="2186"/>
      <c r="I34" s="2186"/>
      <c r="J34" s="779"/>
    </row>
    <row r="35" spans="1:10" ht="78.75" customHeight="1" x14ac:dyDescent="0.25">
      <c r="A35" s="1580" t="s">
        <v>32</v>
      </c>
      <c r="B35" s="798" t="s">
        <v>1023</v>
      </c>
      <c r="C35" s="1576"/>
      <c r="D35" s="2177" t="s">
        <v>1022</v>
      </c>
      <c r="E35" s="2177"/>
      <c r="F35" s="2177"/>
      <c r="G35" s="2177"/>
      <c r="H35" s="2177"/>
      <c r="I35" s="2177"/>
      <c r="J35" s="779"/>
    </row>
    <row r="36" spans="1:10" ht="159.75" customHeight="1" x14ac:dyDescent="0.25">
      <c r="A36" s="1582" t="s">
        <v>36</v>
      </c>
      <c r="B36" s="806" t="s">
        <v>1021</v>
      </c>
      <c r="C36" s="1641" t="s">
        <v>960</v>
      </c>
      <c r="D36" s="2195" t="s">
        <v>1020</v>
      </c>
      <c r="E36" s="2195"/>
      <c r="F36" s="2195"/>
      <c r="G36" s="2195"/>
      <c r="H36" s="2195"/>
      <c r="I36" s="2195"/>
      <c r="J36" s="782"/>
    </row>
    <row r="37" spans="1:10" ht="120" customHeight="1" x14ac:dyDescent="0.25">
      <c r="A37" s="1580" t="s">
        <v>38</v>
      </c>
      <c r="B37" s="798" t="s">
        <v>1019</v>
      </c>
      <c r="C37" s="1576"/>
      <c r="D37" s="2177" t="s">
        <v>1018</v>
      </c>
      <c r="E37" s="2177"/>
      <c r="F37" s="2177"/>
      <c r="G37" s="2177"/>
      <c r="H37" s="2177"/>
      <c r="I37" s="2177"/>
      <c r="J37" s="779"/>
    </row>
    <row r="38" spans="1:10" ht="138" customHeight="1" x14ac:dyDescent="0.25">
      <c r="A38" s="1580" t="s">
        <v>40</v>
      </c>
      <c r="B38" s="798" t="s">
        <v>1017</v>
      </c>
      <c r="C38" s="1576"/>
      <c r="D38" s="2177" t="s">
        <v>1016</v>
      </c>
      <c r="E38" s="2177"/>
      <c r="F38" s="2177"/>
      <c r="G38" s="2177"/>
      <c r="H38" s="2177"/>
      <c r="I38" s="2177"/>
      <c r="J38" s="779"/>
    </row>
    <row r="39" spans="1:10" ht="177.75" customHeight="1" x14ac:dyDescent="0.25">
      <c r="A39" s="1580" t="s">
        <v>42</v>
      </c>
      <c r="B39" s="798" t="s">
        <v>1015</v>
      </c>
      <c r="C39" s="1576"/>
      <c r="D39" s="2177" t="s">
        <v>1014</v>
      </c>
      <c r="E39" s="2177"/>
      <c r="F39" s="2177"/>
      <c r="G39" s="2177"/>
      <c r="H39" s="2177"/>
      <c r="I39" s="2177"/>
      <c r="J39" s="779"/>
    </row>
    <row r="40" spans="1:10" ht="200.25" customHeight="1" x14ac:dyDescent="0.25">
      <c r="A40" s="1580" t="s">
        <v>44</v>
      </c>
      <c r="B40" s="798" t="s">
        <v>1013</v>
      </c>
      <c r="C40" s="1576"/>
      <c r="D40" s="2177" t="s">
        <v>1012</v>
      </c>
      <c r="E40" s="2177"/>
      <c r="F40" s="2177"/>
      <c r="G40" s="2177"/>
      <c r="H40" s="2177"/>
      <c r="I40" s="2177"/>
      <c r="J40" s="779"/>
    </row>
    <row r="41" spans="1:10" ht="154.5" customHeight="1" x14ac:dyDescent="0.25">
      <c r="A41" s="1580" t="s">
        <v>1011</v>
      </c>
      <c r="B41" s="798" t="s">
        <v>1010</v>
      </c>
      <c r="C41" s="1576"/>
      <c r="D41" s="2186" t="s">
        <v>1009</v>
      </c>
      <c r="E41" s="2186"/>
      <c r="F41" s="2186"/>
      <c r="G41" s="2186"/>
      <c r="H41" s="2186"/>
      <c r="I41" s="2186"/>
      <c r="J41" s="779"/>
    </row>
    <row r="42" spans="1:10" ht="69.75" customHeight="1" x14ac:dyDescent="0.25">
      <c r="A42" s="1582"/>
      <c r="B42" s="806" t="s">
        <v>271</v>
      </c>
      <c r="C42" s="778"/>
      <c r="D42" s="769">
        <v>0</v>
      </c>
      <c r="E42" s="769">
        <v>0</v>
      </c>
      <c r="F42" s="769">
        <v>0</v>
      </c>
      <c r="G42" s="805"/>
      <c r="H42" s="769">
        <f>E42</f>
        <v>0</v>
      </c>
      <c r="I42" s="769">
        <f>F42</f>
        <v>0</v>
      </c>
      <c r="J42" s="804"/>
    </row>
    <row r="43" spans="1:10" ht="18" customHeight="1" x14ac:dyDescent="0.25">
      <c r="A43" s="2189" t="s">
        <v>128</v>
      </c>
      <c r="B43" s="2189"/>
      <c r="C43" s="2189"/>
      <c r="D43" s="2189"/>
      <c r="E43" s="2189"/>
      <c r="F43" s="2189"/>
      <c r="G43" s="2189"/>
      <c r="H43" s="2189"/>
      <c r="I43" s="2189"/>
      <c r="J43" s="2189"/>
    </row>
    <row r="44" spans="1:10" ht="174.75" customHeight="1" x14ac:dyDescent="0.25">
      <c r="A44" s="1582" t="s">
        <v>685</v>
      </c>
      <c r="B44" s="778" t="s">
        <v>1008</v>
      </c>
      <c r="C44" s="778" t="s">
        <v>214</v>
      </c>
      <c r="D44" s="769">
        <f>D49+D48+D50</f>
        <v>5417.24</v>
      </c>
      <c r="E44" s="769">
        <f>E48+E49+E50</f>
        <v>5417.2</v>
      </c>
      <c r="F44" s="769">
        <f>E44*100/D44</f>
        <v>99.999261616616579</v>
      </c>
      <c r="G44" s="1643" t="s">
        <v>2437</v>
      </c>
      <c r="H44" s="769">
        <f t="shared" ref="H44:I46" si="0">E44</f>
        <v>5417.2</v>
      </c>
      <c r="I44" s="769">
        <f t="shared" si="0"/>
        <v>99.999261616616579</v>
      </c>
      <c r="J44" s="803"/>
    </row>
    <row r="45" spans="1:10" ht="234" hidden="1" customHeight="1" x14ac:dyDescent="0.25">
      <c r="A45" s="1580" t="s">
        <v>20</v>
      </c>
      <c r="B45" s="801" t="s">
        <v>1007</v>
      </c>
      <c r="C45" s="1576" t="s">
        <v>214</v>
      </c>
      <c r="D45" s="796">
        <v>0</v>
      </c>
      <c r="E45" s="1578">
        <f>E46+E48</f>
        <v>0</v>
      </c>
      <c r="F45" s="1578">
        <v>0</v>
      </c>
      <c r="G45" s="802"/>
      <c r="H45" s="1577">
        <f t="shared" si="0"/>
        <v>0</v>
      </c>
      <c r="I45" s="1577">
        <f t="shared" si="0"/>
        <v>0</v>
      </c>
      <c r="J45" s="779" t="s">
        <v>1006</v>
      </c>
    </row>
    <row r="46" spans="1:10" ht="7.5" hidden="1" customHeight="1" x14ac:dyDescent="0.25">
      <c r="A46" s="1580" t="s">
        <v>22</v>
      </c>
      <c r="B46" s="801" t="s">
        <v>1005</v>
      </c>
      <c r="C46" s="1576" t="s">
        <v>214</v>
      </c>
      <c r="D46" s="1578">
        <v>3090</v>
      </c>
      <c r="E46" s="1578">
        <v>0</v>
      </c>
      <c r="F46" s="1578">
        <f>E46*100/D46</f>
        <v>0</v>
      </c>
      <c r="G46" s="800"/>
      <c r="H46" s="1577">
        <f t="shared" si="0"/>
        <v>0</v>
      </c>
      <c r="I46" s="1577">
        <f t="shared" si="0"/>
        <v>0</v>
      </c>
      <c r="J46" s="779"/>
    </row>
    <row r="47" spans="1:10" ht="219" customHeight="1" x14ac:dyDescent="0.25">
      <c r="A47" s="1580" t="s">
        <v>22</v>
      </c>
      <c r="B47" s="801" t="s">
        <v>1004</v>
      </c>
      <c r="C47" s="1576" t="s">
        <v>214</v>
      </c>
      <c r="D47" s="1578">
        <f>D48+D49</f>
        <v>3677.1</v>
      </c>
      <c r="E47" s="1578">
        <f>E48+E49</f>
        <v>3677.1</v>
      </c>
      <c r="F47" s="1577">
        <f>E47*100/D47</f>
        <v>100</v>
      </c>
      <c r="G47" s="1519" t="s">
        <v>2438</v>
      </c>
      <c r="H47" s="1578">
        <f>H48+H49</f>
        <v>3677.1</v>
      </c>
      <c r="I47" s="1577">
        <f>F47</f>
        <v>100</v>
      </c>
      <c r="J47" s="779"/>
    </row>
    <row r="48" spans="1:10" ht="184.5" customHeight="1" x14ac:dyDescent="0.25">
      <c r="A48" s="1580" t="s">
        <v>411</v>
      </c>
      <c r="B48" s="1576" t="s">
        <v>1003</v>
      </c>
      <c r="C48" s="1576" t="s">
        <v>214</v>
      </c>
      <c r="D48" s="1577">
        <v>0</v>
      </c>
      <c r="E48" s="1578">
        <v>0</v>
      </c>
      <c r="F48" s="1577">
        <v>0</v>
      </c>
      <c r="G48" s="1519" t="s">
        <v>2439</v>
      </c>
      <c r="H48" s="1577">
        <f>E48</f>
        <v>0</v>
      </c>
      <c r="I48" s="1577">
        <f>F48</f>
        <v>0</v>
      </c>
      <c r="J48" s="779"/>
    </row>
    <row r="49" spans="1:10" ht="171.75" customHeight="1" x14ac:dyDescent="0.25">
      <c r="A49" s="1580" t="s">
        <v>305</v>
      </c>
      <c r="B49" s="1576" t="s">
        <v>1002</v>
      </c>
      <c r="C49" s="1576" t="s">
        <v>214</v>
      </c>
      <c r="D49" s="1577">
        <v>3677.1</v>
      </c>
      <c r="E49" s="1578">
        <v>3677.1</v>
      </c>
      <c r="F49" s="1577">
        <f>E49*100/D49</f>
        <v>100</v>
      </c>
      <c r="G49" s="779" t="s">
        <v>1001</v>
      </c>
      <c r="H49" s="1577">
        <f>E49</f>
        <v>3677.1</v>
      </c>
      <c r="I49" s="1577">
        <f>F49</f>
        <v>100</v>
      </c>
      <c r="J49" s="799"/>
    </row>
    <row r="50" spans="1:10" ht="409.6" customHeight="1" x14ac:dyDescent="0.25">
      <c r="A50" s="2188" t="s">
        <v>305</v>
      </c>
      <c r="B50" s="2187" t="s">
        <v>1000</v>
      </c>
      <c r="C50" s="2187" t="s">
        <v>214</v>
      </c>
      <c r="D50" s="2182">
        <v>1740.14</v>
      </c>
      <c r="E50" s="2201">
        <v>1740.1</v>
      </c>
      <c r="F50" s="2202">
        <v>100</v>
      </c>
      <c r="G50" s="2190" t="s">
        <v>999</v>
      </c>
      <c r="H50" s="2182">
        <f>E50</f>
        <v>1740.1</v>
      </c>
      <c r="I50" s="2191">
        <v>100</v>
      </c>
      <c r="J50" s="2199"/>
    </row>
    <row r="51" spans="1:10" ht="215.25" customHeight="1" x14ac:dyDescent="0.25">
      <c r="A51" s="2188"/>
      <c r="B51" s="2187"/>
      <c r="C51" s="2187"/>
      <c r="D51" s="2182"/>
      <c r="E51" s="2201"/>
      <c r="F51" s="2202"/>
      <c r="G51" s="2190"/>
      <c r="H51" s="2182"/>
      <c r="I51" s="2191"/>
      <c r="J51" s="2199"/>
    </row>
    <row r="52" spans="1:10" ht="188.25" customHeight="1" x14ac:dyDescent="0.25">
      <c r="A52" s="1582" t="s">
        <v>703</v>
      </c>
      <c r="B52" s="806" t="s">
        <v>2451</v>
      </c>
      <c r="C52" s="778" t="s">
        <v>214</v>
      </c>
      <c r="D52" s="1644">
        <v>0</v>
      </c>
      <c r="E52" s="793">
        <f>E53</f>
        <v>0</v>
      </c>
      <c r="F52" s="1644">
        <v>0</v>
      </c>
      <c r="G52" s="1645" t="s">
        <v>2440</v>
      </c>
      <c r="H52" s="769">
        <f>E52</f>
        <v>0</v>
      </c>
      <c r="I52" s="767">
        <f>F52</f>
        <v>0</v>
      </c>
      <c r="J52" s="782"/>
    </row>
    <row r="53" spans="1:10" ht="373.5" customHeight="1" x14ac:dyDescent="0.25">
      <c r="A53" s="1580" t="s">
        <v>38</v>
      </c>
      <c r="B53" s="798" t="s">
        <v>998</v>
      </c>
      <c r="C53" s="783"/>
      <c r="D53" s="796">
        <v>0</v>
      </c>
      <c r="E53" s="796">
        <v>0</v>
      </c>
      <c r="F53" s="796">
        <v>0</v>
      </c>
      <c r="G53" s="797" t="s">
        <v>997</v>
      </c>
      <c r="H53" s="796">
        <v>0</v>
      </c>
      <c r="I53" s="796">
        <v>0</v>
      </c>
      <c r="J53" s="795"/>
    </row>
    <row r="54" spans="1:10" ht="130.5" customHeight="1" x14ac:dyDescent="0.25">
      <c r="A54" s="794"/>
      <c r="B54" s="770" t="s">
        <v>292</v>
      </c>
      <c r="C54" s="770" t="s">
        <v>214</v>
      </c>
      <c r="D54" s="793">
        <f>SUM(D44)</f>
        <v>5417.24</v>
      </c>
      <c r="E54" s="793">
        <f>E44+E52</f>
        <v>5417.2</v>
      </c>
      <c r="F54" s="769">
        <f>E54*100/D54</f>
        <v>99.999261616616579</v>
      </c>
      <c r="G54" s="792"/>
      <c r="H54" s="793">
        <f>H44+H52</f>
        <v>5417.2</v>
      </c>
      <c r="I54" s="769">
        <f>F54</f>
        <v>99.999261616616579</v>
      </c>
      <c r="J54" s="792"/>
    </row>
    <row r="55" spans="1:10" ht="21" customHeight="1" x14ac:dyDescent="0.25">
      <c r="A55" s="2176" t="s">
        <v>996</v>
      </c>
      <c r="B55" s="2176"/>
      <c r="C55" s="2176"/>
      <c r="D55" s="2176"/>
      <c r="E55" s="2176"/>
      <c r="F55" s="2176"/>
      <c r="G55" s="2176"/>
      <c r="H55" s="2176"/>
      <c r="I55" s="2176"/>
      <c r="J55" s="2176"/>
    </row>
    <row r="56" spans="1:10" ht="18" customHeight="1" x14ac:dyDescent="0.25">
      <c r="A56" s="2174" t="s">
        <v>685</v>
      </c>
      <c r="B56" s="2175" t="s">
        <v>995</v>
      </c>
      <c r="C56" s="778" t="s">
        <v>235</v>
      </c>
      <c r="D56" s="769">
        <f>D57+D58</f>
        <v>708213.8</v>
      </c>
      <c r="E56" s="769">
        <f>E57+E58</f>
        <v>706779.2</v>
      </c>
      <c r="F56" s="769">
        <f>E56*100/D56</f>
        <v>99.797434051694552</v>
      </c>
      <c r="G56" s="769"/>
      <c r="H56" s="769">
        <f>H57+H58</f>
        <v>706779.2</v>
      </c>
      <c r="I56" s="767">
        <f>H56/D56*100</f>
        <v>99.797434051694552</v>
      </c>
      <c r="J56" s="784"/>
    </row>
    <row r="57" spans="1:10" ht="132.75" customHeight="1" x14ac:dyDescent="0.25">
      <c r="A57" s="2174"/>
      <c r="B57" s="2175"/>
      <c r="C57" s="778" t="s">
        <v>214</v>
      </c>
      <c r="D57" s="1646">
        <f>D64</f>
        <v>2671.8</v>
      </c>
      <c r="E57" s="1646">
        <f>H57</f>
        <v>1223.2</v>
      </c>
      <c r="F57" s="769">
        <f>E57*100/D57</f>
        <v>45.781869900441649</v>
      </c>
      <c r="G57" s="2200" t="s">
        <v>994</v>
      </c>
      <c r="H57" s="1646">
        <f>H64</f>
        <v>1223.2</v>
      </c>
      <c r="I57" s="767">
        <f>H57/D57*100</f>
        <v>45.781869900441649</v>
      </c>
      <c r="J57" s="784"/>
    </row>
    <row r="58" spans="1:10" ht="75.75" customHeight="1" x14ac:dyDescent="0.25">
      <c r="A58" s="2174"/>
      <c r="B58" s="2175"/>
      <c r="C58" s="1647" t="s">
        <v>625</v>
      </c>
      <c r="D58" s="769">
        <f>D59+D61+D62</f>
        <v>705542</v>
      </c>
      <c r="E58" s="769">
        <f>E59+E61+E62</f>
        <v>705556</v>
      </c>
      <c r="F58" s="769">
        <f>E58*100/D58</f>
        <v>100.00198429009187</v>
      </c>
      <c r="G58" s="2200"/>
      <c r="H58" s="769">
        <f>H59+H61+H62</f>
        <v>705556</v>
      </c>
      <c r="I58" s="767">
        <f>H58/D58*100</f>
        <v>100.00198429009188</v>
      </c>
      <c r="J58" s="784"/>
    </row>
    <row r="59" spans="1:10" ht="409.6" customHeight="1" x14ac:dyDescent="0.25">
      <c r="A59" s="2188" t="s">
        <v>20</v>
      </c>
      <c r="B59" s="2187" t="s">
        <v>993</v>
      </c>
      <c r="C59" s="2196" t="s">
        <v>625</v>
      </c>
      <c r="D59" s="2182">
        <v>703000</v>
      </c>
      <c r="E59" s="2198">
        <v>703158</v>
      </c>
      <c r="F59" s="2182">
        <f>E59*100/D59</f>
        <v>100.02247510668563</v>
      </c>
      <c r="G59" s="2203" t="s">
        <v>992</v>
      </c>
      <c r="H59" s="2197">
        <f>E59</f>
        <v>703158</v>
      </c>
      <c r="I59" s="2191">
        <f>H59/D59*100</f>
        <v>100.02247510668563</v>
      </c>
      <c r="J59" s="2204"/>
    </row>
    <row r="60" spans="1:10" ht="92.25" customHeight="1" x14ac:dyDescent="0.25">
      <c r="A60" s="2188"/>
      <c r="B60" s="2187"/>
      <c r="C60" s="2196"/>
      <c r="D60" s="2182"/>
      <c r="E60" s="2198"/>
      <c r="F60" s="2182"/>
      <c r="G60" s="2203"/>
      <c r="H60" s="2197"/>
      <c r="I60" s="2191"/>
      <c r="J60" s="2204"/>
    </row>
    <row r="61" spans="1:10" ht="168.75" customHeight="1" x14ac:dyDescent="0.25">
      <c r="A61" s="1580" t="s">
        <v>22</v>
      </c>
      <c r="B61" s="783" t="s">
        <v>991</v>
      </c>
      <c r="C61" s="790" t="s">
        <v>625</v>
      </c>
      <c r="D61" s="1577">
        <v>2398</v>
      </c>
      <c r="E61" s="1577">
        <v>2398</v>
      </c>
      <c r="F61" s="1577">
        <f>E61*100/D61</f>
        <v>100</v>
      </c>
      <c r="G61" s="788" t="s">
        <v>990</v>
      </c>
      <c r="H61" s="1577">
        <v>2398</v>
      </c>
      <c r="I61" s="1579">
        <f>H61/D61*100</f>
        <v>100</v>
      </c>
      <c r="J61" s="791"/>
    </row>
    <row r="62" spans="1:10" ht="269.25" customHeight="1" x14ac:dyDescent="0.25">
      <c r="A62" s="1580" t="s">
        <v>305</v>
      </c>
      <c r="B62" s="783" t="s">
        <v>989</v>
      </c>
      <c r="C62" s="790" t="s">
        <v>625</v>
      </c>
      <c r="D62" s="1577">
        <v>144</v>
      </c>
      <c r="E62" s="1577">
        <v>0</v>
      </c>
      <c r="F62" s="1577">
        <v>0</v>
      </c>
      <c r="G62" s="1577"/>
      <c r="H62" s="1577">
        <v>0</v>
      </c>
      <c r="I62" s="1579">
        <v>0</v>
      </c>
      <c r="J62" s="789" t="s">
        <v>988</v>
      </c>
    </row>
    <row r="63" spans="1:10" ht="224.25" customHeight="1" x14ac:dyDescent="0.25">
      <c r="A63" s="1580" t="s">
        <v>422</v>
      </c>
      <c r="B63" s="783" t="s">
        <v>987</v>
      </c>
      <c r="C63" s="788" t="s">
        <v>960</v>
      </c>
      <c r="D63" s="786">
        <v>0</v>
      </c>
      <c r="E63" s="786">
        <v>0</v>
      </c>
      <c r="F63" s="786">
        <v>0</v>
      </c>
      <c r="G63" s="787" t="s">
        <v>986</v>
      </c>
      <c r="H63" s="786">
        <v>0</v>
      </c>
      <c r="I63" s="786">
        <v>0</v>
      </c>
      <c r="J63" s="785"/>
    </row>
    <row r="64" spans="1:10" ht="135" customHeight="1" x14ac:dyDescent="0.25">
      <c r="A64" s="1580" t="s">
        <v>566</v>
      </c>
      <c r="B64" s="783" t="s">
        <v>985</v>
      </c>
      <c r="C64" s="1576" t="s">
        <v>214</v>
      </c>
      <c r="D64" s="1577">
        <f>D65+D66+D67+D68</f>
        <v>2671.8</v>
      </c>
      <c r="E64" s="1577">
        <f>E65+E66+E67+E68</f>
        <v>1223.2</v>
      </c>
      <c r="F64" s="1577">
        <f>E64*100/D64</f>
        <v>45.781869900441649</v>
      </c>
      <c r="G64" s="1583" t="s">
        <v>984</v>
      </c>
      <c r="H64" s="1577">
        <f>H65+H66+H67+H68</f>
        <v>1223.2</v>
      </c>
      <c r="I64" s="1579">
        <f>H64/D64*100</f>
        <v>45.781869900441649</v>
      </c>
      <c r="J64" s="784"/>
    </row>
    <row r="65" spans="1:10" ht="152.25" customHeight="1" x14ac:dyDescent="0.25">
      <c r="A65" s="1580" t="s">
        <v>983</v>
      </c>
      <c r="B65" s="783" t="s">
        <v>982</v>
      </c>
      <c r="C65" s="1576" t="s">
        <v>214</v>
      </c>
      <c r="D65" s="1577">
        <v>0</v>
      </c>
      <c r="E65" s="1577">
        <v>0</v>
      </c>
      <c r="F65" s="1577">
        <v>0</v>
      </c>
      <c r="G65" s="1577"/>
      <c r="H65" s="1577">
        <v>0</v>
      </c>
      <c r="I65" s="1579">
        <v>0</v>
      </c>
      <c r="J65" s="1583" t="s">
        <v>981</v>
      </c>
    </row>
    <row r="66" spans="1:10" ht="203.25" customHeight="1" x14ac:dyDescent="0.25">
      <c r="A66" s="1580" t="s">
        <v>980</v>
      </c>
      <c r="B66" s="783" t="s">
        <v>979</v>
      </c>
      <c r="C66" s="1576" t="s">
        <v>214</v>
      </c>
      <c r="D66" s="1577">
        <v>198</v>
      </c>
      <c r="E66" s="1577">
        <v>198</v>
      </c>
      <c r="F66" s="1577">
        <f>E66*100/D66</f>
        <v>100</v>
      </c>
      <c r="G66" s="1583" t="s">
        <v>978</v>
      </c>
      <c r="H66" s="1577">
        <v>198</v>
      </c>
      <c r="I66" s="1579">
        <f>H66/D66*100</f>
        <v>100</v>
      </c>
      <c r="J66" s="1583"/>
    </row>
    <row r="67" spans="1:10" ht="351.75" customHeight="1" x14ac:dyDescent="0.25">
      <c r="A67" s="1580" t="s">
        <v>977</v>
      </c>
      <c r="B67" s="1576" t="s">
        <v>976</v>
      </c>
      <c r="C67" s="1640" t="s">
        <v>214</v>
      </c>
      <c r="D67" s="1577">
        <v>724.9</v>
      </c>
      <c r="E67" s="1577">
        <v>515</v>
      </c>
      <c r="F67" s="1577">
        <f>E67*100/D67</f>
        <v>71.044281969926885</v>
      </c>
      <c r="G67" s="1583" t="s">
        <v>975</v>
      </c>
      <c r="H67" s="1577">
        <v>515</v>
      </c>
      <c r="I67" s="1577">
        <f>H67/D67*100</f>
        <v>71.044281969926885</v>
      </c>
      <c r="J67" s="1583" t="s">
        <v>974</v>
      </c>
    </row>
    <row r="68" spans="1:10" ht="197.25" customHeight="1" x14ac:dyDescent="0.25">
      <c r="A68" s="1580" t="s">
        <v>973</v>
      </c>
      <c r="B68" s="783" t="s">
        <v>972</v>
      </c>
      <c r="C68" s="1576" t="s">
        <v>214</v>
      </c>
      <c r="D68" s="1577">
        <v>1748.9</v>
      </c>
      <c r="E68" s="1577">
        <v>510.2</v>
      </c>
      <c r="F68" s="1577">
        <f>E68*100/D68</f>
        <v>29.172622791468921</v>
      </c>
      <c r="G68" s="1583" t="s">
        <v>971</v>
      </c>
      <c r="H68" s="1577">
        <v>510.2</v>
      </c>
      <c r="I68" s="1579">
        <f>H68/D68*100</f>
        <v>29.172622791468921</v>
      </c>
      <c r="J68" s="1583" t="s">
        <v>970</v>
      </c>
    </row>
    <row r="69" spans="1:10" ht="108" customHeight="1" x14ac:dyDescent="0.25">
      <c r="A69" s="1582" t="s">
        <v>698</v>
      </c>
      <c r="B69" s="778" t="s">
        <v>969</v>
      </c>
      <c r="C69" s="770" t="s">
        <v>625</v>
      </c>
      <c r="D69" s="769">
        <v>1500</v>
      </c>
      <c r="E69" s="769">
        <v>1500</v>
      </c>
      <c r="F69" s="769">
        <f>E69*100/D69</f>
        <v>100</v>
      </c>
      <c r="G69" s="1648" t="s">
        <v>968</v>
      </c>
      <c r="H69" s="769">
        <f>E69</f>
        <v>1500</v>
      </c>
      <c r="I69" s="1649">
        <f>H69/D69*100</f>
        <v>100</v>
      </c>
      <c r="J69" s="782"/>
    </row>
    <row r="70" spans="1:10" ht="409.6" customHeight="1" x14ac:dyDescent="0.25">
      <c r="A70" s="2188" t="s">
        <v>26</v>
      </c>
      <c r="B70" s="2187" t="s">
        <v>967</v>
      </c>
      <c r="C70" s="2194" t="s">
        <v>625</v>
      </c>
      <c r="D70" s="2182">
        <v>1500</v>
      </c>
      <c r="E70" s="2182">
        <v>1500</v>
      </c>
      <c r="F70" s="2182">
        <f>E70*100/D70</f>
        <v>100</v>
      </c>
      <c r="G70" s="2183" t="s">
        <v>966</v>
      </c>
      <c r="H70" s="2182">
        <v>1500</v>
      </c>
      <c r="I70" s="2192">
        <f>H70/D70*100</f>
        <v>100</v>
      </c>
      <c r="J70" s="2193"/>
    </row>
    <row r="71" spans="1:10" ht="43.5" customHeight="1" x14ac:dyDescent="0.25">
      <c r="A71" s="2188"/>
      <c r="B71" s="2187"/>
      <c r="C71" s="2194"/>
      <c r="D71" s="2182"/>
      <c r="E71" s="2182"/>
      <c r="F71" s="2182"/>
      <c r="G71" s="2183"/>
      <c r="H71" s="2182"/>
      <c r="I71" s="2192"/>
      <c r="J71" s="2193"/>
    </row>
    <row r="72" spans="1:10" ht="137.25" customHeight="1" x14ac:dyDescent="0.25">
      <c r="A72" s="1582" t="s">
        <v>703</v>
      </c>
      <c r="B72" s="778" t="s">
        <v>965</v>
      </c>
      <c r="C72" s="770" t="s">
        <v>625</v>
      </c>
      <c r="D72" s="769">
        <v>350</v>
      </c>
      <c r="E72" s="769">
        <v>350</v>
      </c>
      <c r="F72" s="769">
        <f>E72*100/D72</f>
        <v>100</v>
      </c>
      <c r="G72" s="1648" t="s">
        <v>964</v>
      </c>
      <c r="H72" s="769">
        <v>350</v>
      </c>
      <c r="I72" s="1649">
        <f>H72/D72*100</f>
        <v>100</v>
      </c>
      <c r="J72" s="782"/>
    </row>
    <row r="73" spans="1:10" ht="131.25" customHeight="1" x14ac:dyDescent="0.25">
      <c r="A73" s="1580" t="s">
        <v>38</v>
      </c>
      <c r="B73" s="1576" t="s">
        <v>963</v>
      </c>
      <c r="C73" s="777" t="s">
        <v>625</v>
      </c>
      <c r="D73" s="1577">
        <v>350</v>
      </c>
      <c r="E73" s="1577">
        <v>350</v>
      </c>
      <c r="F73" s="1577">
        <f>E73*100/D73</f>
        <v>100</v>
      </c>
      <c r="G73" s="781" t="s">
        <v>962</v>
      </c>
      <c r="H73" s="1577">
        <v>350</v>
      </c>
      <c r="I73" s="780">
        <f>H73/D73*100</f>
        <v>100</v>
      </c>
      <c r="J73" s="779"/>
    </row>
    <row r="74" spans="1:10" ht="165" customHeight="1" x14ac:dyDescent="0.25">
      <c r="A74" s="1582" t="s">
        <v>46</v>
      </c>
      <c r="B74" s="778" t="s">
        <v>961</v>
      </c>
      <c r="C74" s="770" t="s">
        <v>960</v>
      </c>
      <c r="D74" s="769">
        <v>0</v>
      </c>
      <c r="E74" s="769">
        <v>0</v>
      </c>
      <c r="F74" s="769">
        <v>0</v>
      </c>
      <c r="G74" s="784" t="s">
        <v>959</v>
      </c>
      <c r="H74" s="769">
        <v>0</v>
      </c>
      <c r="I74" s="769">
        <v>0</v>
      </c>
      <c r="J74" s="769"/>
    </row>
    <row r="75" spans="1:10" ht="120" customHeight="1" x14ac:dyDescent="0.25">
      <c r="A75" s="1580" t="s">
        <v>48</v>
      </c>
      <c r="B75" s="1576" t="s">
        <v>958</v>
      </c>
      <c r="C75" s="777"/>
      <c r="D75" s="1577">
        <v>0</v>
      </c>
      <c r="E75" s="1577">
        <v>0</v>
      </c>
      <c r="F75" s="1577">
        <v>0</v>
      </c>
      <c r="G75" s="1583" t="s">
        <v>957</v>
      </c>
      <c r="H75" s="1577">
        <v>0</v>
      </c>
      <c r="I75" s="1577">
        <v>0</v>
      </c>
      <c r="J75" s="776"/>
    </row>
    <row r="76" spans="1:10" ht="88.5" customHeight="1" x14ac:dyDescent="0.25">
      <c r="A76" s="1580" t="s">
        <v>50</v>
      </c>
      <c r="B76" s="1576" t="s">
        <v>956</v>
      </c>
      <c r="C76" s="777"/>
      <c r="D76" s="1577">
        <v>0</v>
      </c>
      <c r="E76" s="1577">
        <v>0</v>
      </c>
      <c r="F76" s="1577">
        <v>0</v>
      </c>
      <c r="G76" s="1583" t="s">
        <v>955</v>
      </c>
      <c r="H76" s="1577">
        <v>0</v>
      </c>
      <c r="I76" s="1577">
        <v>0</v>
      </c>
      <c r="J76" s="776"/>
    </row>
    <row r="77" spans="1:10" ht="39.75" customHeight="1" x14ac:dyDescent="0.25">
      <c r="A77" s="2180"/>
      <c r="B77" s="2181" t="s">
        <v>333</v>
      </c>
      <c r="C77" s="775" t="s">
        <v>235</v>
      </c>
      <c r="D77" s="774">
        <f>SUM(D56,D69,D72)</f>
        <v>710063.8</v>
      </c>
      <c r="E77" s="774">
        <f>SUM(E56,E69,E72)</f>
        <v>708629.2</v>
      </c>
      <c r="F77" s="769">
        <f t="shared" ref="F77:F82" si="1">E77*100/D77</f>
        <v>99.79796181695221</v>
      </c>
      <c r="G77" s="774"/>
      <c r="H77" s="774">
        <f>SUM(H56,H69,H72)</f>
        <v>708629.2</v>
      </c>
      <c r="I77" s="767">
        <f t="shared" ref="I77:I82" si="2">H77/D77*100</f>
        <v>99.79796181695221</v>
      </c>
      <c r="J77" s="773"/>
    </row>
    <row r="78" spans="1:10" ht="102" customHeight="1" x14ac:dyDescent="0.25">
      <c r="A78" s="2180"/>
      <c r="B78" s="2181"/>
      <c r="C78" s="775" t="s">
        <v>214</v>
      </c>
      <c r="D78" s="774">
        <f>SUM(D64)</f>
        <v>2671.8</v>
      </c>
      <c r="E78" s="774">
        <f>E64</f>
        <v>1223.2</v>
      </c>
      <c r="F78" s="769">
        <f t="shared" si="1"/>
        <v>45.781869900441649</v>
      </c>
      <c r="G78" s="774"/>
      <c r="H78" s="769">
        <f>H68+H67+H66+H65</f>
        <v>1223.2</v>
      </c>
      <c r="I78" s="767">
        <f t="shared" si="2"/>
        <v>45.781869900441649</v>
      </c>
      <c r="J78" s="773"/>
    </row>
    <row r="79" spans="1:10" ht="76.5" customHeight="1" x14ac:dyDescent="0.25">
      <c r="A79" s="2180"/>
      <c r="B79" s="2181"/>
      <c r="C79" s="775" t="s">
        <v>625</v>
      </c>
      <c r="D79" s="774">
        <f>SUM(D58,D69,D72)</f>
        <v>707392</v>
      </c>
      <c r="E79" s="774">
        <f>SUM(E58,E69,E72)</f>
        <v>707406</v>
      </c>
      <c r="F79" s="769">
        <f t="shared" si="1"/>
        <v>100.00197910069664</v>
      </c>
      <c r="G79" s="774"/>
      <c r="H79" s="769">
        <f>SUM(H58,H69,H72)</f>
        <v>707406</v>
      </c>
      <c r="I79" s="767">
        <f t="shared" si="2"/>
        <v>100.00197910069663</v>
      </c>
      <c r="J79" s="773"/>
    </row>
    <row r="80" spans="1:10" ht="23.25" customHeight="1" x14ac:dyDescent="0.25">
      <c r="A80" s="2172"/>
      <c r="B80" s="2173" t="s">
        <v>314</v>
      </c>
      <c r="C80" s="770" t="s">
        <v>10</v>
      </c>
      <c r="D80" s="768">
        <f>SUM(D54,D77)</f>
        <v>715481.04</v>
      </c>
      <c r="E80" s="768">
        <f>SUM(E54,E77)</f>
        <v>714046.39999999991</v>
      </c>
      <c r="F80" s="769">
        <f t="shared" si="1"/>
        <v>99.799485951437632</v>
      </c>
      <c r="G80" s="768"/>
      <c r="H80" s="768">
        <f>SUM(H54,H77)</f>
        <v>714046.39999999991</v>
      </c>
      <c r="I80" s="767">
        <f t="shared" si="2"/>
        <v>99.799485951437632</v>
      </c>
      <c r="J80" s="771"/>
    </row>
    <row r="81" spans="1:10" ht="90" customHeight="1" x14ac:dyDescent="0.25">
      <c r="A81" s="2172"/>
      <c r="B81" s="2173"/>
      <c r="C81" s="770" t="s">
        <v>214</v>
      </c>
      <c r="D81" s="768">
        <f>SUM(D54,D78)</f>
        <v>8089.04</v>
      </c>
      <c r="E81" s="768">
        <f>SUM(E54,E78)</f>
        <v>6640.4</v>
      </c>
      <c r="F81" s="769">
        <f t="shared" si="1"/>
        <v>82.091323568680579</v>
      </c>
      <c r="G81" s="772"/>
      <c r="H81" s="768">
        <f>SUM(H54,H78)</f>
        <v>6640.4</v>
      </c>
      <c r="I81" s="767">
        <f t="shared" si="2"/>
        <v>82.091323568680579</v>
      </c>
      <c r="J81" s="771"/>
    </row>
    <row r="82" spans="1:10" ht="73.5" customHeight="1" x14ac:dyDescent="0.25">
      <c r="A82" s="2172"/>
      <c r="B82" s="2173"/>
      <c r="C82" s="770" t="s">
        <v>625</v>
      </c>
      <c r="D82" s="768">
        <f>SUM(D79)</f>
        <v>707392</v>
      </c>
      <c r="E82" s="768">
        <f>SUM(E79)</f>
        <v>707406</v>
      </c>
      <c r="F82" s="769">
        <f t="shared" si="1"/>
        <v>100.00197910069664</v>
      </c>
      <c r="G82" s="768"/>
      <c r="H82" s="768">
        <f>SUM(H79)</f>
        <v>707406</v>
      </c>
      <c r="I82" s="767">
        <f t="shared" si="2"/>
        <v>100.00197910069663</v>
      </c>
      <c r="J82" s="766"/>
    </row>
  </sheetData>
  <mergeCells count="107">
    <mergeCell ref="J13:J14"/>
    <mergeCell ref="A13:A14"/>
    <mergeCell ref="B13:B14"/>
    <mergeCell ref="G13:G14"/>
    <mergeCell ref="C13:C14"/>
    <mergeCell ref="D13:D14"/>
    <mergeCell ref="E13:E14"/>
    <mergeCell ref="F13:F14"/>
    <mergeCell ref="H13:H14"/>
    <mergeCell ref="I13:I14"/>
    <mergeCell ref="H70:H71"/>
    <mergeCell ref="I70:I71"/>
    <mergeCell ref="J70:J71"/>
    <mergeCell ref="A70:A71"/>
    <mergeCell ref="B70:B71"/>
    <mergeCell ref="C70:C71"/>
    <mergeCell ref="F70:F71"/>
    <mergeCell ref="D36:I36"/>
    <mergeCell ref="D37:I37"/>
    <mergeCell ref="D38:I38"/>
    <mergeCell ref="C59:C60"/>
    <mergeCell ref="H59:H60"/>
    <mergeCell ref="F59:F60"/>
    <mergeCell ref="E59:E60"/>
    <mergeCell ref="J50:J51"/>
    <mergeCell ref="G57:G58"/>
    <mergeCell ref="C50:C51"/>
    <mergeCell ref="D50:D51"/>
    <mergeCell ref="E50:E51"/>
    <mergeCell ref="D39:I39"/>
    <mergeCell ref="D40:I40"/>
    <mergeCell ref="D41:I41"/>
    <mergeCell ref="F50:F51"/>
    <mergeCell ref="H50:H51"/>
    <mergeCell ref="C15:C16"/>
    <mergeCell ref="D15:D16"/>
    <mergeCell ref="E15:E16"/>
    <mergeCell ref="F15:F16"/>
    <mergeCell ref="H15:H16"/>
    <mergeCell ref="B59:B60"/>
    <mergeCell ref="A59:A60"/>
    <mergeCell ref="A43:J43"/>
    <mergeCell ref="G50:G51"/>
    <mergeCell ref="A50:A51"/>
    <mergeCell ref="B50:B51"/>
    <mergeCell ref="I59:I60"/>
    <mergeCell ref="I50:I51"/>
    <mergeCell ref="G59:G60"/>
    <mergeCell ref="J59:J60"/>
    <mergeCell ref="D59:D60"/>
    <mergeCell ref="D19:D20"/>
    <mergeCell ref="E19:E20"/>
    <mergeCell ref="A28:J28"/>
    <mergeCell ref="J19:J20"/>
    <mergeCell ref="D31:I31"/>
    <mergeCell ref="D32:I32"/>
    <mergeCell ref="D33:I33"/>
    <mergeCell ref="D34:I34"/>
    <mergeCell ref="D35:I35"/>
    <mergeCell ref="A80:A82"/>
    <mergeCell ref="B80:B82"/>
    <mergeCell ref="A56:A58"/>
    <mergeCell ref="B56:B58"/>
    <mergeCell ref="A55:J55"/>
    <mergeCell ref="G15:G16"/>
    <mergeCell ref="A15:A16"/>
    <mergeCell ref="B15:B16"/>
    <mergeCell ref="D30:I30"/>
    <mergeCell ref="E17:E18"/>
    <mergeCell ref="F17:F18"/>
    <mergeCell ref="H17:H18"/>
    <mergeCell ref="I17:I18"/>
    <mergeCell ref="I15:I16"/>
    <mergeCell ref="J15:J16"/>
    <mergeCell ref="D29:I29"/>
    <mergeCell ref="A19:A20"/>
    <mergeCell ref="B19:B20"/>
    <mergeCell ref="C19:C20"/>
    <mergeCell ref="A77:A79"/>
    <mergeCell ref="B77:B79"/>
    <mergeCell ref="E70:E71"/>
    <mergeCell ref="D70:D71"/>
    <mergeCell ref="G70:G71"/>
    <mergeCell ref="A2:J2"/>
    <mergeCell ref="A3:J3"/>
    <mergeCell ref="A4:J4"/>
    <mergeCell ref="A7:J7"/>
    <mergeCell ref="G19:G20"/>
    <mergeCell ref="F19:F20"/>
    <mergeCell ref="H19:H20"/>
    <mergeCell ref="I19:I20"/>
    <mergeCell ref="J17:J18"/>
    <mergeCell ref="G9:G10"/>
    <mergeCell ref="A9:A10"/>
    <mergeCell ref="B9:B10"/>
    <mergeCell ref="C9:C10"/>
    <mergeCell ref="D9:D10"/>
    <mergeCell ref="E9:E10"/>
    <mergeCell ref="F9:F10"/>
    <mergeCell ref="G17:G18"/>
    <mergeCell ref="B17:B18"/>
    <mergeCell ref="A17:A18"/>
    <mergeCell ref="C17:C18"/>
    <mergeCell ref="D17:D18"/>
    <mergeCell ref="H9:H10"/>
    <mergeCell ref="I9:I10"/>
    <mergeCell ref="J9:J10"/>
  </mergeCells>
  <pageMargins left="0.78740157480314965" right="0.39370078740157483" top="0.78740157480314965" bottom="0.78740157480314965" header="0.51181102362204722" footer="0.39370078740157483"/>
  <pageSetup paperSize="9" scale="62" firstPageNumber="173" fitToHeight="0" orientation="landscape" useFirstPageNumber="1" r:id="rId1"/>
  <headerFooter>
    <oddFooter>&amp;R&amp;"Arial,обычный"&amp;14&amp;P</oddFooter>
  </headerFooter>
  <rowBreaks count="1" manualBreakCount="1">
    <brk id="54"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5" tint="0.79998168889431442"/>
  </sheetPr>
  <dimension ref="A1:G40"/>
  <sheetViews>
    <sheetView topLeftCell="A34" zoomScale="62" zoomScaleNormal="62" workbookViewId="0">
      <selection activeCell="G10" sqref="G10"/>
    </sheetView>
  </sheetViews>
  <sheetFormatPr defaultRowHeight="18" x14ac:dyDescent="0.25"/>
  <cols>
    <col min="1" max="1" width="5.7109375" style="828" customWidth="1"/>
    <col min="2" max="2" width="73.7109375" style="826" customWidth="1"/>
    <col min="3" max="3" width="11.7109375" style="826" customWidth="1"/>
    <col min="4" max="4" width="17.28515625" style="826" customWidth="1"/>
    <col min="5" max="5" width="17.5703125" style="826" customWidth="1"/>
    <col min="6" max="6" width="18.7109375" style="826" customWidth="1"/>
    <col min="7" max="7" width="70.85546875" style="827" customWidth="1"/>
    <col min="8" max="16384" width="9.140625" style="826"/>
  </cols>
  <sheetData>
    <row r="1" spans="1:7" s="874" customFormat="1" ht="16.5" customHeight="1" x14ac:dyDescent="0.25">
      <c r="A1" s="2207" t="s">
        <v>2069</v>
      </c>
      <c r="B1" s="2207"/>
      <c r="C1" s="2207"/>
      <c r="D1" s="2207"/>
      <c r="E1" s="2207"/>
      <c r="F1" s="2207"/>
      <c r="G1" s="2207"/>
    </row>
    <row r="2" spans="1:7" s="874" customFormat="1" ht="4.5" customHeight="1" x14ac:dyDescent="0.25">
      <c r="A2" s="1240"/>
      <c r="B2" s="1240"/>
      <c r="C2" s="1240"/>
      <c r="D2" s="1240"/>
      <c r="E2" s="1240"/>
      <c r="F2" s="1240"/>
      <c r="G2" s="1240"/>
    </row>
    <row r="3" spans="1:7" s="874" customFormat="1" x14ac:dyDescent="0.25">
      <c r="A3" s="2208" t="s">
        <v>1110</v>
      </c>
      <c r="B3" s="2208"/>
      <c r="C3" s="2208"/>
      <c r="D3" s="2208"/>
      <c r="E3" s="2208"/>
      <c r="F3" s="2208"/>
      <c r="G3" s="2208"/>
    </row>
    <row r="4" spans="1:7" x14ac:dyDescent="0.25">
      <c r="A4" s="2209" t="s">
        <v>1109</v>
      </c>
      <c r="B4" s="2209"/>
      <c r="C4" s="2209"/>
      <c r="D4" s="2209"/>
      <c r="E4" s="2209"/>
      <c r="F4" s="2209"/>
      <c r="G4" s="2209"/>
    </row>
    <row r="5" spans="1:7" x14ac:dyDescent="0.25">
      <c r="A5" s="2210" t="s">
        <v>191</v>
      </c>
      <c r="B5" s="2210"/>
      <c r="C5" s="2210"/>
      <c r="D5" s="2210"/>
      <c r="E5" s="2210"/>
      <c r="F5" s="2210"/>
      <c r="G5" s="2210"/>
    </row>
    <row r="6" spans="1:7" ht="10.5" customHeight="1" x14ac:dyDescent="0.25">
      <c r="A6" s="873"/>
      <c r="B6" s="873"/>
      <c r="C6" s="873"/>
      <c r="D6" s="873"/>
      <c r="E6" s="873"/>
      <c r="F6" s="873"/>
      <c r="G6" s="873"/>
    </row>
    <row r="7" spans="1:7" s="835" customFormat="1" ht="99" customHeight="1" x14ac:dyDescent="0.25">
      <c r="A7" s="849" t="s">
        <v>6</v>
      </c>
      <c r="B7" s="872" t="s">
        <v>1108</v>
      </c>
      <c r="C7" s="872" t="s">
        <v>1107</v>
      </c>
      <c r="D7" s="849" t="s">
        <v>1536</v>
      </c>
      <c r="E7" s="872" t="s">
        <v>1106</v>
      </c>
      <c r="F7" s="872" t="s">
        <v>1105</v>
      </c>
      <c r="G7" s="849" t="s">
        <v>1104</v>
      </c>
    </row>
    <row r="8" spans="1:7" s="852" customFormat="1" x14ac:dyDescent="0.25">
      <c r="A8" s="872">
        <v>1</v>
      </c>
      <c r="B8" s="872">
        <v>2</v>
      </c>
      <c r="C8" s="871">
        <v>3</v>
      </c>
      <c r="D8" s="871">
        <v>4</v>
      </c>
      <c r="E8" s="871">
        <v>5</v>
      </c>
      <c r="F8" s="871">
        <v>6</v>
      </c>
      <c r="G8" s="871">
        <v>7</v>
      </c>
    </row>
    <row r="9" spans="1:7" s="852" customFormat="1" ht="20.25" customHeight="1" x14ac:dyDescent="0.25">
      <c r="A9" s="1642"/>
      <c r="B9" s="2173" t="s">
        <v>2454</v>
      </c>
      <c r="C9" s="2173"/>
      <c r="D9" s="2173"/>
      <c r="E9" s="2173"/>
      <c r="F9" s="2173"/>
      <c r="G9" s="2173"/>
    </row>
    <row r="10" spans="1:7" s="852" customFormat="1" ht="95.25" customHeight="1" x14ac:dyDescent="0.25">
      <c r="A10" s="861" t="s">
        <v>20</v>
      </c>
      <c r="B10" s="1650" t="s">
        <v>2458</v>
      </c>
      <c r="C10" s="860" t="s">
        <v>1094</v>
      </c>
      <c r="D10" s="870">
        <v>103.97</v>
      </c>
      <c r="E10" s="846">
        <v>84.07</v>
      </c>
      <c r="F10" s="869">
        <v>87.47</v>
      </c>
      <c r="G10" s="816" t="s">
        <v>1103</v>
      </c>
    </row>
    <row r="11" spans="1:7" s="852" customFormat="1" ht="100.5" customHeight="1" x14ac:dyDescent="0.25">
      <c r="A11" s="861" t="s">
        <v>22</v>
      </c>
      <c r="B11" s="868" t="s">
        <v>2459</v>
      </c>
      <c r="C11" s="860" t="s">
        <v>1090</v>
      </c>
      <c r="D11" s="860">
        <v>42.86</v>
      </c>
      <c r="E11" s="860">
        <v>53.49</v>
      </c>
      <c r="F11" s="867">
        <v>60.9</v>
      </c>
      <c r="G11" s="866" t="s">
        <v>1102</v>
      </c>
    </row>
    <row r="12" spans="1:7" s="852" customFormat="1" ht="79.5" customHeight="1" x14ac:dyDescent="0.25">
      <c r="A12" s="861" t="s">
        <v>305</v>
      </c>
      <c r="B12" s="865" t="s">
        <v>2460</v>
      </c>
      <c r="C12" s="860" t="s">
        <v>1085</v>
      </c>
      <c r="D12" s="860">
        <v>1</v>
      </c>
      <c r="E12" s="860">
        <v>1</v>
      </c>
      <c r="F12" s="864">
        <v>1</v>
      </c>
      <c r="G12" s="866" t="s">
        <v>1101</v>
      </c>
    </row>
    <row r="13" spans="1:7" s="852" customFormat="1" ht="93.75" customHeight="1" x14ac:dyDescent="0.25">
      <c r="A13" s="861" t="s">
        <v>422</v>
      </c>
      <c r="B13" s="865" t="s">
        <v>2461</v>
      </c>
      <c r="C13" s="860" t="s">
        <v>1085</v>
      </c>
      <c r="D13" s="860">
        <v>7</v>
      </c>
      <c r="E13" s="849">
        <v>2</v>
      </c>
      <c r="F13" s="864">
        <v>3</v>
      </c>
      <c r="G13" s="866" t="s">
        <v>1100</v>
      </c>
    </row>
    <row r="14" spans="1:7" s="852" customFormat="1" ht="65.25" customHeight="1" x14ac:dyDescent="0.25">
      <c r="A14" s="861" t="s">
        <v>566</v>
      </c>
      <c r="B14" s="865" t="s">
        <v>2462</v>
      </c>
      <c r="C14" s="824" t="s">
        <v>1099</v>
      </c>
      <c r="D14" s="860">
        <v>3.55</v>
      </c>
      <c r="E14" s="846">
        <v>1.28</v>
      </c>
      <c r="F14" s="864">
        <v>3.29</v>
      </c>
      <c r="G14" s="866" t="s">
        <v>1098</v>
      </c>
    </row>
    <row r="15" spans="1:7" s="852" customFormat="1" ht="100.5" customHeight="1" x14ac:dyDescent="0.25">
      <c r="A15" s="861" t="s">
        <v>570</v>
      </c>
      <c r="B15" s="865" t="s">
        <v>2463</v>
      </c>
      <c r="C15" s="824" t="s">
        <v>1090</v>
      </c>
      <c r="D15" s="860">
        <v>108.3</v>
      </c>
      <c r="E15" s="846">
        <v>107.4</v>
      </c>
      <c r="F15" s="863">
        <v>103.3</v>
      </c>
      <c r="G15" s="816" t="s">
        <v>2427</v>
      </c>
    </row>
    <row r="16" spans="1:7" s="852" customFormat="1" ht="102" customHeight="1" x14ac:dyDescent="0.25">
      <c r="A16" s="862" t="s">
        <v>1097</v>
      </c>
      <c r="B16" s="865" t="s">
        <v>2464</v>
      </c>
      <c r="C16" s="824" t="s">
        <v>1090</v>
      </c>
      <c r="D16" s="860">
        <v>2.2000000000000002</v>
      </c>
      <c r="E16" s="846">
        <v>3.3</v>
      </c>
      <c r="F16" s="849">
        <v>1.7</v>
      </c>
      <c r="G16" s="816" t="s">
        <v>1096</v>
      </c>
    </row>
    <row r="17" spans="1:7" s="852" customFormat="1" ht="99" customHeight="1" x14ac:dyDescent="0.25">
      <c r="A17" s="861" t="s">
        <v>1095</v>
      </c>
      <c r="B17" s="865" t="s">
        <v>2465</v>
      </c>
      <c r="C17" s="860" t="s">
        <v>1094</v>
      </c>
      <c r="D17" s="1518">
        <v>28086088</v>
      </c>
      <c r="E17" s="1518">
        <v>22488043</v>
      </c>
      <c r="F17" s="1651">
        <v>18058375</v>
      </c>
      <c r="G17" s="816" t="s">
        <v>2428</v>
      </c>
    </row>
    <row r="18" spans="1:7" s="852" customFormat="1" ht="190.5" customHeight="1" x14ac:dyDescent="0.25">
      <c r="A18" s="859" t="s">
        <v>1093</v>
      </c>
      <c r="B18" s="865" t="s">
        <v>2466</v>
      </c>
      <c r="C18" s="860" t="s">
        <v>1085</v>
      </c>
      <c r="D18" s="858">
        <v>2707</v>
      </c>
      <c r="E18" s="858">
        <v>2580</v>
      </c>
      <c r="F18" s="858">
        <v>2777</v>
      </c>
      <c r="G18" s="816" t="s">
        <v>2436</v>
      </c>
    </row>
    <row r="19" spans="1:7" s="852" customFormat="1" ht="18" customHeight="1" x14ac:dyDescent="0.25">
      <c r="A19" s="857"/>
      <c r="B19" s="2205" t="s">
        <v>2455</v>
      </c>
      <c r="C19" s="2205"/>
      <c r="D19" s="2205"/>
      <c r="E19" s="2205"/>
      <c r="F19" s="2205"/>
      <c r="G19" s="2205"/>
    </row>
    <row r="20" spans="1:7" s="852" customFormat="1" ht="75.75" customHeight="1" x14ac:dyDescent="0.25">
      <c r="A20" s="853" t="s">
        <v>26</v>
      </c>
      <c r="B20" s="855" t="s">
        <v>2467</v>
      </c>
      <c r="C20" s="824" t="s">
        <v>1090</v>
      </c>
      <c r="D20" s="824">
        <v>1.2</v>
      </c>
      <c r="E20" s="824">
        <v>3.6</v>
      </c>
      <c r="F20" s="856">
        <v>4.2</v>
      </c>
      <c r="G20" s="854" t="s">
        <v>1092</v>
      </c>
    </row>
    <row r="21" spans="1:7" s="852" customFormat="1" ht="227.25" customHeight="1" x14ac:dyDescent="0.25">
      <c r="A21" s="853" t="s">
        <v>28</v>
      </c>
      <c r="B21" s="855" t="s">
        <v>2468</v>
      </c>
      <c r="C21" s="824" t="s">
        <v>1090</v>
      </c>
      <c r="D21" s="824">
        <v>26.7</v>
      </c>
      <c r="E21" s="824">
        <v>40</v>
      </c>
      <c r="F21" s="856">
        <v>20.100000000000001</v>
      </c>
      <c r="G21" s="854" t="s">
        <v>1091</v>
      </c>
    </row>
    <row r="22" spans="1:7" s="852" customFormat="1" ht="224.25" customHeight="1" x14ac:dyDescent="0.25">
      <c r="A22" s="853" t="s">
        <v>30</v>
      </c>
      <c r="B22" s="855" t="s">
        <v>2469</v>
      </c>
      <c r="C22" s="824" t="s">
        <v>1090</v>
      </c>
      <c r="D22" s="856">
        <v>11.3</v>
      </c>
      <c r="E22" s="856">
        <v>10</v>
      </c>
      <c r="F22" s="856">
        <v>12.5</v>
      </c>
      <c r="G22" s="854" t="s">
        <v>2430</v>
      </c>
    </row>
    <row r="23" spans="1:7" s="852" customFormat="1" ht="216" customHeight="1" x14ac:dyDescent="0.25">
      <c r="A23" s="853" t="s">
        <v>32</v>
      </c>
      <c r="B23" s="855" t="s">
        <v>2470</v>
      </c>
      <c r="C23" s="824" t="s">
        <v>1090</v>
      </c>
      <c r="D23" s="856">
        <v>71.8</v>
      </c>
      <c r="E23" s="856">
        <v>30</v>
      </c>
      <c r="F23" s="856">
        <v>56.6</v>
      </c>
      <c r="G23" s="854" t="s">
        <v>1089</v>
      </c>
    </row>
    <row r="24" spans="1:7" s="852" customFormat="1" ht="200.25" customHeight="1" x14ac:dyDescent="0.25">
      <c r="A24" s="853" t="s">
        <v>34</v>
      </c>
      <c r="B24" s="855" t="s">
        <v>2471</v>
      </c>
      <c r="C24" s="824" t="s">
        <v>1088</v>
      </c>
      <c r="D24" s="824">
        <v>3.8</v>
      </c>
      <c r="E24" s="824">
        <v>3.4</v>
      </c>
      <c r="F24" s="856">
        <v>5.2</v>
      </c>
      <c r="G24" s="854" t="s">
        <v>1087</v>
      </c>
    </row>
    <row r="25" spans="1:7" s="852" customFormat="1" ht="288" customHeight="1" x14ac:dyDescent="0.25">
      <c r="A25" s="853" t="s">
        <v>1086</v>
      </c>
      <c r="B25" s="855" t="s">
        <v>2472</v>
      </c>
      <c r="C25" s="824" t="s">
        <v>1085</v>
      </c>
      <c r="D25" s="824">
        <v>5</v>
      </c>
      <c r="E25" s="824">
        <v>5</v>
      </c>
      <c r="F25" s="1652">
        <v>5</v>
      </c>
      <c r="G25" s="779" t="s">
        <v>2452</v>
      </c>
    </row>
    <row r="26" spans="1:7" s="843" customFormat="1" ht="24" customHeight="1" x14ac:dyDescent="0.25">
      <c r="A26" s="1653"/>
      <c r="B26" s="2211" t="s">
        <v>2456</v>
      </c>
      <c r="C26" s="2212"/>
      <c r="D26" s="2212"/>
      <c r="E26" s="2212"/>
      <c r="F26" s="2212"/>
      <c r="G26" s="2212"/>
    </row>
    <row r="27" spans="1:7" s="843" customFormat="1" ht="173.25" customHeight="1" x14ac:dyDescent="0.25">
      <c r="A27" s="845" t="s">
        <v>38</v>
      </c>
      <c r="B27" s="847" t="s">
        <v>2473</v>
      </c>
      <c r="C27" s="851" t="s">
        <v>1063</v>
      </c>
      <c r="D27" s="850">
        <v>38.67</v>
      </c>
      <c r="E27" s="850">
        <v>38.270000000000003</v>
      </c>
      <c r="F27" s="850">
        <v>39.43</v>
      </c>
      <c r="G27" s="1654" t="s">
        <v>1084</v>
      </c>
    </row>
    <row r="28" spans="1:7" s="843" customFormat="1" ht="188.25" customHeight="1" x14ac:dyDescent="0.25">
      <c r="A28" s="845" t="s">
        <v>40</v>
      </c>
      <c r="B28" s="847" t="s">
        <v>2474</v>
      </c>
      <c r="C28" s="851" t="s">
        <v>1082</v>
      </c>
      <c r="D28" s="850">
        <v>693.64</v>
      </c>
      <c r="E28" s="850">
        <v>675.2</v>
      </c>
      <c r="F28" s="850">
        <v>679.75</v>
      </c>
      <c r="G28" s="1654" t="s">
        <v>1083</v>
      </c>
    </row>
    <row r="29" spans="1:7" s="843" customFormat="1" ht="147.75" customHeight="1" x14ac:dyDescent="0.25">
      <c r="A29" s="845" t="s">
        <v>42</v>
      </c>
      <c r="B29" s="847" t="s">
        <v>2475</v>
      </c>
      <c r="C29" s="851" t="s">
        <v>1082</v>
      </c>
      <c r="D29" s="848">
        <v>167.86</v>
      </c>
      <c r="E29" s="848">
        <v>95.92</v>
      </c>
      <c r="F29" s="1655">
        <v>97.42</v>
      </c>
      <c r="G29" s="1654" t="s">
        <v>2431</v>
      </c>
    </row>
    <row r="30" spans="1:7" s="843" customFormat="1" ht="136.5" customHeight="1" x14ac:dyDescent="0.25">
      <c r="A30" s="845" t="s">
        <v>44</v>
      </c>
      <c r="B30" s="847" t="s">
        <v>2476</v>
      </c>
      <c r="C30" s="851" t="s">
        <v>1082</v>
      </c>
      <c r="D30" s="848">
        <v>683</v>
      </c>
      <c r="E30" s="848">
        <v>490</v>
      </c>
      <c r="F30" s="851">
        <v>538</v>
      </c>
      <c r="G30" s="1654" t="s">
        <v>1081</v>
      </c>
    </row>
    <row r="31" spans="1:7" s="843" customFormat="1" ht="65.25" customHeight="1" x14ac:dyDescent="0.25">
      <c r="A31" s="845" t="s">
        <v>1011</v>
      </c>
      <c r="B31" s="847" t="s">
        <v>2477</v>
      </c>
      <c r="C31" s="851" t="s">
        <v>1080</v>
      </c>
      <c r="D31" s="848">
        <v>1.2999999999999999E-2</v>
      </c>
      <c r="E31" s="848">
        <v>1.9E-2</v>
      </c>
      <c r="F31" s="1656">
        <v>1.9E-2</v>
      </c>
      <c r="G31" s="1657" t="s">
        <v>1079</v>
      </c>
    </row>
    <row r="32" spans="1:7" s="843" customFormat="1" ht="146.25" customHeight="1" x14ac:dyDescent="0.25">
      <c r="A32" s="845" t="s">
        <v>1078</v>
      </c>
      <c r="B32" s="847" t="s">
        <v>2478</v>
      </c>
      <c r="C32" s="851" t="s">
        <v>1076</v>
      </c>
      <c r="D32" s="848" t="s">
        <v>675</v>
      </c>
      <c r="E32" s="1658">
        <v>61956</v>
      </c>
      <c r="F32" s="1659">
        <v>62952</v>
      </c>
      <c r="G32" s="1654" t="s">
        <v>2432</v>
      </c>
    </row>
    <row r="33" spans="1:7" s="843" customFormat="1" ht="154.5" customHeight="1" x14ac:dyDescent="0.25">
      <c r="A33" s="845" t="s">
        <v>1077</v>
      </c>
      <c r="B33" s="847" t="s">
        <v>2479</v>
      </c>
      <c r="C33" s="851" t="s">
        <v>1076</v>
      </c>
      <c r="D33" s="1660">
        <v>2550</v>
      </c>
      <c r="E33" s="1658">
        <v>2825</v>
      </c>
      <c r="F33" s="1659">
        <v>4220</v>
      </c>
      <c r="G33" s="844" t="s">
        <v>1075</v>
      </c>
    </row>
    <row r="34" spans="1:7" s="843" customFormat="1" ht="21" customHeight="1" x14ac:dyDescent="0.25">
      <c r="A34" s="1661"/>
      <c r="B34" s="2206" t="s">
        <v>2457</v>
      </c>
      <c r="C34" s="2206"/>
      <c r="D34" s="2206"/>
      <c r="E34" s="2206"/>
      <c r="F34" s="2206"/>
      <c r="G34" s="2206"/>
    </row>
    <row r="35" spans="1:7" s="835" customFormat="1" ht="206.25" customHeight="1" x14ac:dyDescent="0.25">
      <c r="A35" s="838" t="s">
        <v>48</v>
      </c>
      <c r="B35" s="1662" t="s">
        <v>2480</v>
      </c>
      <c r="C35" s="836" t="s">
        <v>1074</v>
      </c>
      <c r="D35" s="836">
        <v>3748.9</v>
      </c>
      <c r="E35" s="836">
        <v>3751.1</v>
      </c>
      <c r="F35" s="1663">
        <v>3635</v>
      </c>
      <c r="G35" s="1664" t="s">
        <v>1073</v>
      </c>
    </row>
    <row r="36" spans="1:7" s="835" customFormat="1" ht="48.75" customHeight="1" x14ac:dyDescent="0.25">
      <c r="A36" s="838" t="s">
        <v>50</v>
      </c>
      <c r="B36" s="1662" t="s">
        <v>2481</v>
      </c>
      <c r="C36" s="836" t="s">
        <v>1072</v>
      </c>
      <c r="D36" s="1665" t="s">
        <v>1071</v>
      </c>
      <c r="E36" s="836">
        <v>6.3</v>
      </c>
      <c r="F36" s="863">
        <v>8.9</v>
      </c>
      <c r="G36" s="1664" t="s">
        <v>2433</v>
      </c>
    </row>
    <row r="37" spans="1:7" s="835" customFormat="1" ht="39.75" customHeight="1" x14ac:dyDescent="0.25">
      <c r="A37" s="838" t="s">
        <v>52</v>
      </c>
      <c r="B37" s="833" t="s">
        <v>2482</v>
      </c>
      <c r="C37" s="841" t="s">
        <v>1070</v>
      </c>
      <c r="D37" s="842" t="s">
        <v>1062</v>
      </c>
      <c r="E37" s="841">
        <v>1080</v>
      </c>
      <c r="F37" s="840">
        <v>1200</v>
      </c>
      <c r="G37" s="829" t="s">
        <v>1069</v>
      </c>
    </row>
    <row r="38" spans="1:7" s="835" customFormat="1" ht="63" customHeight="1" x14ac:dyDescent="0.25">
      <c r="A38" s="838" t="s">
        <v>54</v>
      </c>
      <c r="B38" s="837" t="s">
        <v>2483</v>
      </c>
      <c r="C38" s="836" t="s">
        <v>1068</v>
      </c>
      <c r="D38" s="836">
        <v>200</v>
      </c>
      <c r="E38" s="836">
        <v>345</v>
      </c>
      <c r="F38" s="830">
        <v>0</v>
      </c>
      <c r="G38" s="839" t="s">
        <v>1067</v>
      </c>
    </row>
    <row r="39" spans="1:7" s="835" customFormat="1" ht="84.75" customHeight="1" x14ac:dyDescent="0.25">
      <c r="A39" s="838" t="s">
        <v>57</v>
      </c>
      <c r="B39" s="837" t="s">
        <v>2484</v>
      </c>
      <c r="C39" s="836" t="s">
        <v>1066</v>
      </c>
      <c r="D39" s="836">
        <v>100</v>
      </c>
      <c r="E39" s="836">
        <v>100</v>
      </c>
      <c r="F39" s="830">
        <v>60</v>
      </c>
      <c r="G39" s="829" t="s">
        <v>1065</v>
      </c>
    </row>
    <row r="40" spans="1:7" ht="205.5" customHeight="1" x14ac:dyDescent="0.25">
      <c r="A40" s="834" t="s">
        <v>1064</v>
      </c>
      <c r="B40" s="833" t="s">
        <v>2485</v>
      </c>
      <c r="C40" s="831" t="s">
        <v>1063</v>
      </c>
      <c r="D40" s="832" t="s">
        <v>1062</v>
      </c>
      <c r="E40" s="831">
        <v>3.5</v>
      </c>
      <c r="F40" s="830">
        <v>3.5</v>
      </c>
      <c r="G40" s="1521" t="s">
        <v>2442</v>
      </c>
    </row>
  </sheetData>
  <mergeCells count="8">
    <mergeCell ref="B19:G19"/>
    <mergeCell ref="B34:G34"/>
    <mergeCell ref="B9:G9"/>
    <mergeCell ref="A1:G1"/>
    <mergeCell ref="A3:G3"/>
    <mergeCell ref="A4:G4"/>
    <mergeCell ref="A5:G5"/>
    <mergeCell ref="B26:G26"/>
  </mergeCells>
  <pageMargins left="0.78740157480314965" right="0.39370078740157483" top="0.78740157480314965" bottom="0.78740157480314965" header="0" footer="0.39370078740157483"/>
  <pageSetup paperSize="9" scale="62" firstPageNumber="194" fitToHeight="0" orientation="landscape" useFirstPageNumber="1" r:id="rId1"/>
  <headerFooter>
    <oddFooter>&amp;R&amp;"Arial,обычный"&amp;14&amp;P</oddFooter>
  </headerFooter>
  <rowBreaks count="1" manualBreakCount="1">
    <brk id="33" max="16383" man="1"/>
  </rowBreaks>
  <colBreaks count="1" manualBreakCount="1">
    <brk id="7"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7030A0"/>
  </sheetPr>
  <dimension ref="A1:J64"/>
  <sheetViews>
    <sheetView topLeftCell="A34" zoomScale="50" zoomScaleNormal="50" zoomScalePageLayoutView="40" workbookViewId="0">
      <selection activeCell="N13" sqref="N13"/>
    </sheetView>
  </sheetViews>
  <sheetFormatPr defaultRowHeight="15" x14ac:dyDescent="0.25"/>
  <cols>
    <col min="1" max="1" width="8.7109375" style="876" customWidth="1"/>
    <col min="2" max="2" width="44.85546875" style="876" customWidth="1"/>
    <col min="3" max="3" width="15.7109375" style="877" customWidth="1"/>
    <col min="4" max="5" width="17.7109375" style="877" customWidth="1"/>
    <col min="6" max="6" width="13.7109375" style="877" customWidth="1"/>
    <col min="7" max="7" width="35.7109375" style="877" customWidth="1"/>
    <col min="8" max="8" width="17.7109375" style="877" customWidth="1"/>
    <col min="9" max="9" width="13.7109375" style="877" customWidth="1"/>
    <col min="10" max="10" width="29.85546875" style="877" customWidth="1"/>
    <col min="11" max="11" width="9.140625" style="876" customWidth="1"/>
    <col min="12" max="16384" width="9.140625" style="876"/>
  </cols>
  <sheetData>
    <row r="1" spans="1:10" ht="20.25" customHeight="1" x14ac:dyDescent="0.25">
      <c r="J1" s="1249" t="s">
        <v>2070</v>
      </c>
    </row>
    <row r="2" spans="1:10" ht="45" customHeight="1" x14ac:dyDescent="0.25">
      <c r="A2" s="1829" t="s">
        <v>2453</v>
      </c>
      <c r="B2" s="1829"/>
      <c r="C2" s="1829"/>
      <c r="D2" s="1829"/>
      <c r="E2" s="1829"/>
      <c r="F2" s="1829"/>
      <c r="G2" s="1829"/>
      <c r="H2" s="1829"/>
      <c r="I2" s="1829"/>
      <c r="J2" s="1829"/>
    </row>
    <row r="3" spans="1:10" ht="29.1" customHeight="1" x14ac:dyDescent="0.25">
      <c r="A3" s="1829" t="s">
        <v>1111</v>
      </c>
      <c r="B3" s="1829"/>
      <c r="C3" s="1829"/>
      <c r="D3" s="1829"/>
      <c r="E3" s="1829"/>
      <c r="F3" s="1829"/>
      <c r="G3" s="1829"/>
      <c r="H3" s="1829"/>
      <c r="I3" s="1829"/>
      <c r="J3" s="1829"/>
    </row>
    <row r="4" spans="1:10" ht="27" customHeight="1" x14ac:dyDescent="0.25">
      <c r="A4" s="1829" t="s">
        <v>191</v>
      </c>
      <c r="B4" s="1829"/>
      <c r="C4" s="1829"/>
      <c r="D4" s="1829"/>
      <c r="E4" s="1829"/>
      <c r="F4" s="1829"/>
      <c r="G4" s="1829"/>
      <c r="H4" s="1829"/>
      <c r="I4" s="1829"/>
      <c r="J4" s="1829"/>
    </row>
    <row r="5" spans="1:10" ht="14.25" customHeight="1" x14ac:dyDescent="0.25">
      <c r="A5" s="878"/>
      <c r="B5" s="879"/>
      <c r="C5" s="880"/>
      <c r="D5" s="880"/>
      <c r="E5" s="880"/>
      <c r="F5" s="880"/>
      <c r="G5" s="881"/>
      <c r="H5" s="881"/>
      <c r="I5" s="881"/>
      <c r="J5" s="881"/>
    </row>
    <row r="6" spans="1:10" ht="111.6" customHeight="1" x14ac:dyDescent="0.25">
      <c r="A6" s="875" t="s">
        <v>6</v>
      </c>
      <c r="B6" s="875" t="s">
        <v>194</v>
      </c>
      <c r="C6" s="875" t="s">
        <v>1112</v>
      </c>
      <c r="D6" s="875" t="s">
        <v>196</v>
      </c>
      <c r="E6" s="875" t="s">
        <v>1113</v>
      </c>
      <c r="F6" s="875" t="s">
        <v>198</v>
      </c>
      <c r="G6" s="875" t="s">
        <v>199</v>
      </c>
      <c r="H6" s="875" t="s">
        <v>1114</v>
      </c>
      <c r="I6" s="875" t="s">
        <v>201</v>
      </c>
      <c r="J6" s="875" t="s">
        <v>1115</v>
      </c>
    </row>
    <row r="7" spans="1:10" ht="18" x14ac:dyDescent="0.25">
      <c r="A7" s="875">
        <v>1</v>
      </c>
      <c r="B7" s="875">
        <v>2</v>
      </c>
      <c r="C7" s="875">
        <v>3</v>
      </c>
      <c r="D7" s="875">
        <v>4</v>
      </c>
      <c r="E7" s="875">
        <v>5</v>
      </c>
      <c r="F7" s="875">
        <v>6</v>
      </c>
      <c r="G7" s="875">
        <v>7</v>
      </c>
      <c r="H7" s="875">
        <v>8</v>
      </c>
      <c r="I7" s="875">
        <v>9</v>
      </c>
      <c r="J7" s="875">
        <v>10</v>
      </c>
    </row>
    <row r="8" spans="1:10" s="1455" customFormat="1" ht="30" customHeight="1" x14ac:dyDescent="0.25">
      <c r="A8" s="1749" t="s">
        <v>1116</v>
      </c>
      <c r="B8" s="1749"/>
      <c r="C8" s="1749"/>
      <c r="D8" s="1749"/>
      <c r="E8" s="1749"/>
      <c r="F8" s="1749"/>
      <c r="G8" s="1749"/>
      <c r="H8" s="1749"/>
      <c r="I8" s="1749"/>
      <c r="J8" s="1749"/>
    </row>
    <row r="9" spans="1:10" s="1455" customFormat="1" ht="95.1" customHeight="1" x14ac:dyDescent="0.25">
      <c r="A9" s="885" t="s">
        <v>16</v>
      </c>
      <c r="B9" s="475" t="s">
        <v>1117</v>
      </c>
      <c r="C9" s="1448" t="s">
        <v>214</v>
      </c>
      <c r="D9" s="1450">
        <f>D10+D13</f>
        <v>199549.69999999998</v>
      </c>
      <c r="E9" s="1450">
        <f>E10+E13</f>
        <v>199175.59999999998</v>
      </c>
      <c r="F9" s="1450">
        <f>E9/D9*100</f>
        <v>99.812527906581664</v>
      </c>
      <c r="G9" s="603"/>
      <c r="H9" s="1450">
        <f>H10+H13</f>
        <v>199175.59999999998</v>
      </c>
      <c r="I9" s="1456">
        <f t="shared" ref="I9:I21" si="0">H9/D9*100</f>
        <v>99.812527906581664</v>
      </c>
      <c r="J9" s="1457"/>
    </row>
    <row r="10" spans="1:10" s="1455" customFormat="1" ht="111" customHeight="1" x14ac:dyDescent="0.25">
      <c r="A10" s="1458" t="s">
        <v>206</v>
      </c>
      <c r="B10" s="1459" t="s">
        <v>1118</v>
      </c>
      <c r="C10" s="1449" t="s">
        <v>214</v>
      </c>
      <c r="D10" s="1460">
        <f>D11+D12</f>
        <v>168593.9</v>
      </c>
      <c r="E10" s="1460">
        <f>E11+E12</f>
        <v>168317.8</v>
      </c>
      <c r="F10" s="1460">
        <f>E10/D10*100</f>
        <v>99.836233695287902</v>
      </c>
      <c r="G10" s="1453"/>
      <c r="H10" s="1460">
        <f>H11+H12</f>
        <v>168317.8</v>
      </c>
      <c r="I10" s="1461">
        <f t="shared" si="0"/>
        <v>99.836233695287902</v>
      </c>
      <c r="J10" s="1462"/>
    </row>
    <row r="11" spans="1:10" s="1455" customFormat="1" ht="134.25" customHeight="1" x14ac:dyDescent="0.25">
      <c r="A11" s="1458" t="s">
        <v>239</v>
      </c>
      <c r="B11" s="1459" t="s">
        <v>1119</v>
      </c>
      <c r="C11" s="1449" t="s">
        <v>214</v>
      </c>
      <c r="D11" s="1460">
        <v>167805.5</v>
      </c>
      <c r="E11" s="1460">
        <v>167805.5</v>
      </c>
      <c r="F11" s="1460">
        <f t="shared" ref="F11:F25" si="1">E11/D11*100</f>
        <v>100</v>
      </c>
      <c r="G11" s="1453" t="s">
        <v>1120</v>
      </c>
      <c r="H11" s="1463">
        <v>167805.5</v>
      </c>
      <c r="I11" s="1461">
        <f t="shared" si="0"/>
        <v>100</v>
      </c>
      <c r="J11" s="1462"/>
    </row>
    <row r="12" spans="1:10" s="1455" customFormat="1" ht="326.25" customHeight="1" x14ac:dyDescent="0.25">
      <c r="A12" s="1458" t="s">
        <v>242</v>
      </c>
      <c r="B12" s="1459" t="s">
        <v>1121</v>
      </c>
      <c r="C12" s="1449" t="s">
        <v>214</v>
      </c>
      <c r="D12" s="1460">
        <v>788.4</v>
      </c>
      <c r="E12" s="1460">
        <v>512.29999999999995</v>
      </c>
      <c r="F12" s="1460">
        <f t="shared" si="1"/>
        <v>64.979705733130388</v>
      </c>
      <c r="G12" s="1453" t="s">
        <v>1122</v>
      </c>
      <c r="H12" s="1463">
        <v>512.29999999999995</v>
      </c>
      <c r="I12" s="1464">
        <f t="shared" si="0"/>
        <v>64.979705733130388</v>
      </c>
      <c r="J12" s="1462" t="s">
        <v>1123</v>
      </c>
    </row>
    <row r="13" spans="1:10" s="1455" customFormat="1" ht="409.6" customHeight="1" x14ac:dyDescent="0.25">
      <c r="A13" s="1587" t="s">
        <v>209</v>
      </c>
      <c r="B13" s="1588" t="s">
        <v>1124</v>
      </c>
      <c r="C13" s="1570" t="s">
        <v>214</v>
      </c>
      <c r="D13" s="1589">
        <v>30955.8</v>
      </c>
      <c r="E13" s="1589">
        <v>30857.8</v>
      </c>
      <c r="F13" s="1568">
        <f t="shared" si="1"/>
        <v>99.683419585344268</v>
      </c>
      <c r="G13" s="1584" t="s">
        <v>2487</v>
      </c>
      <c r="H13" s="1585">
        <v>30857.8</v>
      </c>
      <c r="I13" s="1586">
        <f t="shared" si="0"/>
        <v>99.683419585344268</v>
      </c>
      <c r="J13" s="1668"/>
    </row>
    <row r="14" spans="1:10" s="1455" customFormat="1" ht="202.5" customHeight="1" x14ac:dyDescent="0.25">
      <c r="A14" s="1587"/>
      <c r="B14" s="1588" t="s">
        <v>1726</v>
      </c>
      <c r="C14" s="1570"/>
      <c r="D14" s="1589"/>
      <c r="E14" s="1589"/>
      <c r="F14" s="1568"/>
      <c r="G14" s="1584" t="s">
        <v>2488</v>
      </c>
      <c r="H14" s="1585"/>
      <c r="I14" s="1586"/>
      <c r="J14" s="1668"/>
    </row>
    <row r="15" spans="1:10" s="1467" customFormat="1" ht="92.45" customHeight="1" x14ac:dyDescent="0.25">
      <c r="A15" s="1446" t="s">
        <v>24</v>
      </c>
      <c r="B15" s="1447" t="s">
        <v>1125</v>
      </c>
      <c r="C15" s="1448" t="s">
        <v>205</v>
      </c>
      <c r="D15" s="1465">
        <f>D16</f>
        <v>15290</v>
      </c>
      <c r="E15" s="1465">
        <f>E16</f>
        <v>15290</v>
      </c>
      <c r="F15" s="1450">
        <f t="shared" si="1"/>
        <v>100</v>
      </c>
      <c r="G15" s="723"/>
      <c r="H15" s="1465">
        <f>H16</f>
        <v>15290</v>
      </c>
      <c r="I15" s="1466">
        <f t="shared" si="0"/>
        <v>100</v>
      </c>
      <c r="J15" s="1462"/>
    </row>
    <row r="16" spans="1:10" s="1467" customFormat="1" ht="344.25" customHeight="1" x14ac:dyDescent="0.25">
      <c r="A16" s="1454" t="s">
        <v>261</v>
      </c>
      <c r="B16" s="1452" t="s">
        <v>1126</v>
      </c>
      <c r="C16" s="1449" t="s">
        <v>205</v>
      </c>
      <c r="D16" s="1468">
        <v>15290</v>
      </c>
      <c r="E16" s="1468">
        <v>15290</v>
      </c>
      <c r="F16" s="1460">
        <f t="shared" si="1"/>
        <v>100</v>
      </c>
      <c r="G16" s="1469" t="s">
        <v>1127</v>
      </c>
      <c r="H16" s="1463">
        <v>15290</v>
      </c>
      <c r="I16" s="1461">
        <f t="shared" si="0"/>
        <v>100</v>
      </c>
      <c r="J16" s="1462"/>
    </row>
    <row r="17" spans="1:10" s="1467" customFormat="1" ht="91.35" customHeight="1" x14ac:dyDescent="0.25">
      <c r="A17" s="1446" t="s">
        <v>36</v>
      </c>
      <c r="B17" s="1447" t="s">
        <v>1128</v>
      </c>
      <c r="C17" s="1448" t="s">
        <v>214</v>
      </c>
      <c r="D17" s="1465">
        <f>D18</f>
        <v>1060</v>
      </c>
      <c r="E17" s="1465">
        <f>E18</f>
        <v>1059.5</v>
      </c>
      <c r="F17" s="1450">
        <f t="shared" si="1"/>
        <v>99.952830188679243</v>
      </c>
      <c r="G17" s="723"/>
      <c r="H17" s="1465">
        <f>H18</f>
        <v>1059.5</v>
      </c>
      <c r="I17" s="1466">
        <f t="shared" si="0"/>
        <v>99.952830188679243</v>
      </c>
      <c r="J17" s="1470"/>
    </row>
    <row r="18" spans="1:10" s="1455" customFormat="1" ht="336.75" customHeight="1" x14ac:dyDescent="0.25">
      <c r="A18" s="898" t="s">
        <v>218</v>
      </c>
      <c r="B18" s="891" t="s">
        <v>1129</v>
      </c>
      <c r="C18" s="1449" t="s">
        <v>214</v>
      </c>
      <c r="D18" s="1468">
        <v>1060</v>
      </c>
      <c r="E18" s="1468">
        <v>1059.5</v>
      </c>
      <c r="F18" s="1460">
        <f t="shared" si="1"/>
        <v>99.952830188679243</v>
      </c>
      <c r="G18" s="1469" t="s">
        <v>1130</v>
      </c>
      <c r="H18" s="1461">
        <v>1059.5</v>
      </c>
      <c r="I18" s="1461">
        <f t="shared" si="0"/>
        <v>99.952830188679243</v>
      </c>
      <c r="J18" s="1462"/>
    </row>
    <row r="19" spans="1:10" s="1455" customFormat="1" ht="23.45" customHeight="1" x14ac:dyDescent="0.25">
      <c r="A19" s="2213"/>
      <c r="B19" s="2214" t="s">
        <v>234</v>
      </c>
      <c r="C19" s="1448" t="s">
        <v>235</v>
      </c>
      <c r="D19" s="1465">
        <f>D20+D21</f>
        <v>215899.69999999998</v>
      </c>
      <c r="E19" s="1465">
        <f>E20+E21</f>
        <v>215525.09999999998</v>
      </c>
      <c r="F19" s="1450">
        <f t="shared" si="1"/>
        <v>99.826493506012284</v>
      </c>
      <c r="G19" s="723"/>
      <c r="H19" s="1465">
        <f>H20+H21</f>
        <v>215525.09999999998</v>
      </c>
      <c r="I19" s="1466">
        <f t="shared" si="0"/>
        <v>99.826493506012284</v>
      </c>
      <c r="J19" s="1471"/>
    </row>
    <row r="20" spans="1:10" s="1455" customFormat="1" ht="71.45" customHeight="1" x14ac:dyDescent="0.25">
      <c r="A20" s="2213"/>
      <c r="B20" s="2214"/>
      <c r="C20" s="1448" t="s">
        <v>205</v>
      </c>
      <c r="D20" s="1465">
        <f>D15</f>
        <v>15290</v>
      </c>
      <c r="E20" s="1465">
        <f>E15</f>
        <v>15290</v>
      </c>
      <c r="F20" s="1450">
        <f t="shared" si="1"/>
        <v>100</v>
      </c>
      <c r="G20" s="723"/>
      <c r="H20" s="1465">
        <f>H15</f>
        <v>15290</v>
      </c>
      <c r="I20" s="1466">
        <f t="shared" si="0"/>
        <v>100</v>
      </c>
      <c r="J20" s="1471"/>
    </row>
    <row r="21" spans="1:10" s="1455" customFormat="1" ht="90.6" customHeight="1" x14ac:dyDescent="0.25">
      <c r="A21" s="2213"/>
      <c r="B21" s="2214"/>
      <c r="C21" s="1448" t="s">
        <v>214</v>
      </c>
      <c r="D21" s="1465">
        <f>D9+D17</f>
        <v>200609.69999999998</v>
      </c>
      <c r="E21" s="1465">
        <f>E9+E17</f>
        <v>200235.09999999998</v>
      </c>
      <c r="F21" s="1450">
        <f t="shared" si="1"/>
        <v>99.813269248695349</v>
      </c>
      <c r="G21" s="723"/>
      <c r="H21" s="1465">
        <f>H9+H17</f>
        <v>200235.09999999998</v>
      </c>
      <c r="I21" s="1466">
        <f t="shared" si="0"/>
        <v>99.813269248695349</v>
      </c>
      <c r="J21" s="1472"/>
    </row>
    <row r="22" spans="1:10" s="1455" customFormat="1" ht="34.35" customHeight="1" x14ac:dyDescent="0.25">
      <c r="A22" s="2216" t="s">
        <v>1131</v>
      </c>
      <c r="B22" s="2216"/>
      <c r="C22" s="2216"/>
      <c r="D22" s="2216"/>
      <c r="E22" s="2216"/>
      <c r="F22" s="2216"/>
      <c r="G22" s="2216"/>
      <c r="H22" s="2216"/>
      <c r="I22" s="2216"/>
      <c r="J22" s="2216"/>
    </row>
    <row r="23" spans="1:10" s="1455" customFormat="1" ht="95.45" customHeight="1" x14ac:dyDescent="0.25">
      <c r="A23" s="1446" t="s">
        <v>16</v>
      </c>
      <c r="B23" s="1447" t="s">
        <v>1132</v>
      </c>
      <c r="C23" s="1448" t="s">
        <v>214</v>
      </c>
      <c r="D23" s="1465">
        <f>D24</f>
        <v>176.7</v>
      </c>
      <c r="E23" s="1465">
        <f>E24</f>
        <v>176.7</v>
      </c>
      <c r="F23" s="1450">
        <f t="shared" si="1"/>
        <v>100</v>
      </c>
      <c r="G23" s="723"/>
      <c r="H23" s="1465">
        <f>H24</f>
        <v>176.7</v>
      </c>
      <c r="I23" s="1456">
        <f>H23/D23*100</f>
        <v>100</v>
      </c>
      <c r="J23" s="1472"/>
    </row>
    <row r="24" spans="1:10" s="1455" customFormat="1" ht="183.75" customHeight="1" x14ac:dyDescent="0.25">
      <c r="A24" s="898" t="s">
        <v>206</v>
      </c>
      <c r="B24" s="891" t="s">
        <v>1133</v>
      </c>
      <c r="C24" s="1449" t="s">
        <v>214</v>
      </c>
      <c r="D24" s="1468">
        <v>176.7</v>
      </c>
      <c r="E24" s="1468">
        <v>176.7</v>
      </c>
      <c r="F24" s="1460">
        <f t="shared" si="1"/>
        <v>100</v>
      </c>
      <c r="G24" s="1453" t="s">
        <v>1134</v>
      </c>
      <c r="H24" s="1461">
        <v>176.7</v>
      </c>
      <c r="I24" s="1464">
        <f>H24/D24*100</f>
        <v>100</v>
      </c>
      <c r="J24" s="1462"/>
    </row>
    <row r="25" spans="1:10" s="1467" customFormat="1" ht="92.1" customHeight="1" x14ac:dyDescent="0.25">
      <c r="A25" s="898"/>
      <c r="B25" s="1236" t="s">
        <v>292</v>
      </c>
      <c r="C25" s="1448" t="s">
        <v>214</v>
      </c>
      <c r="D25" s="1465">
        <f>D23</f>
        <v>176.7</v>
      </c>
      <c r="E25" s="1465">
        <f>E23</f>
        <v>176.7</v>
      </c>
      <c r="F25" s="1450">
        <f t="shared" si="1"/>
        <v>100</v>
      </c>
      <c r="G25" s="723"/>
      <c r="H25" s="1465">
        <f>H23</f>
        <v>176.7</v>
      </c>
      <c r="I25" s="1456">
        <f>H25/D25*100</f>
        <v>100</v>
      </c>
      <c r="J25" s="1472"/>
    </row>
    <row r="26" spans="1:10" s="1455" customFormat="1" ht="32.450000000000003" customHeight="1" x14ac:dyDescent="0.25">
      <c r="A26" s="2216" t="s">
        <v>1135</v>
      </c>
      <c r="B26" s="2216"/>
      <c r="C26" s="2216"/>
      <c r="D26" s="2216"/>
      <c r="E26" s="2216"/>
      <c r="F26" s="2216"/>
      <c r="G26" s="2216"/>
      <c r="H26" s="2216"/>
      <c r="I26" s="2216"/>
      <c r="J26" s="2216"/>
    </row>
    <row r="27" spans="1:10" s="1455" customFormat="1" ht="78.75" customHeight="1" x14ac:dyDescent="0.25">
      <c r="A27" s="1446" t="s">
        <v>16</v>
      </c>
      <c r="B27" s="1447" t="s">
        <v>1136</v>
      </c>
      <c r="C27" s="1325"/>
      <c r="D27" s="2217"/>
      <c r="E27" s="2217"/>
      <c r="F27" s="2217"/>
      <c r="G27" s="2217"/>
      <c r="H27" s="2217"/>
      <c r="I27" s="2217"/>
      <c r="J27" s="2217"/>
    </row>
    <row r="28" spans="1:10" s="1455" customFormat="1" ht="78.75" customHeight="1" x14ac:dyDescent="0.25">
      <c r="A28" s="898" t="s">
        <v>206</v>
      </c>
      <c r="B28" s="891" t="s">
        <v>1137</v>
      </c>
      <c r="C28" s="606"/>
      <c r="D28" s="2215" t="s">
        <v>1138</v>
      </c>
      <c r="E28" s="2215"/>
      <c r="F28" s="2215"/>
      <c r="G28" s="2215"/>
      <c r="H28" s="2215"/>
      <c r="I28" s="2215"/>
      <c r="J28" s="2215"/>
    </row>
    <row r="29" spans="1:10" s="1455" customFormat="1" ht="156" customHeight="1" x14ac:dyDescent="0.25">
      <c r="A29" s="898" t="s">
        <v>209</v>
      </c>
      <c r="B29" s="1473" t="s">
        <v>1139</v>
      </c>
      <c r="C29" s="606"/>
      <c r="D29" s="2215" t="s">
        <v>1140</v>
      </c>
      <c r="E29" s="2215"/>
      <c r="F29" s="2215"/>
      <c r="G29" s="2215"/>
      <c r="H29" s="2215"/>
      <c r="I29" s="2215"/>
      <c r="J29" s="2215"/>
    </row>
    <row r="30" spans="1:10" s="1455" customFormat="1" ht="134.25" customHeight="1" x14ac:dyDescent="0.25">
      <c r="A30" s="898" t="s">
        <v>255</v>
      </c>
      <c r="B30" s="891" t="s">
        <v>1141</v>
      </c>
      <c r="C30" s="606"/>
      <c r="D30" s="2215" t="s">
        <v>1142</v>
      </c>
      <c r="E30" s="2215"/>
      <c r="F30" s="2215"/>
      <c r="G30" s="2215"/>
      <c r="H30" s="2215"/>
      <c r="I30" s="2215"/>
      <c r="J30" s="2215"/>
    </row>
    <row r="31" spans="1:10" s="1455" customFormat="1" ht="100.35" customHeight="1" x14ac:dyDescent="0.25">
      <c r="A31" s="1446" t="s">
        <v>24</v>
      </c>
      <c r="B31" s="1447" t="s">
        <v>1143</v>
      </c>
      <c r="C31" s="1448" t="s">
        <v>214</v>
      </c>
      <c r="D31" s="1465">
        <f>D32</f>
        <v>34726.300000000003</v>
      </c>
      <c r="E31" s="1465">
        <f>E32</f>
        <v>34201.5</v>
      </c>
      <c r="F31" s="1450">
        <f t="shared" ref="F31:F55" si="2">E31/D31*100</f>
        <v>98.488753480791203</v>
      </c>
      <c r="G31" s="723"/>
      <c r="H31" s="1465">
        <f>H32</f>
        <v>34201.5</v>
      </c>
      <c r="I31" s="1456">
        <f t="shared" ref="I31:I55" si="3">H31/D31*100</f>
        <v>98.488753480791203</v>
      </c>
      <c r="J31" s="1462"/>
    </row>
    <row r="32" spans="1:10" s="1455" customFormat="1" ht="92.1" customHeight="1" x14ac:dyDescent="0.25">
      <c r="A32" s="898" t="s">
        <v>261</v>
      </c>
      <c r="B32" s="891" t="s">
        <v>1144</v>
      </c>
      <c r="C32" s="1449" t="s">
        <v>214</v>
      </c>
      <c r="D32" s="1474">
        <v>34726.300000000003</v>
      </c>
      <c r="E32" s="1468">
        <v>34201.5</v>
      </c>
      <c r="F32" s="1460">
        <f t="shared" si="2"/>
        <v>98.488753480791203</v>
      </c>
      <c r="G32" s="1475" t="s">
        <v>1145</v>
      </c>
      <c r="H32" s="1463">
        <v>34201.5</v>
      </c>
      <c r="I32" s="1464">
        <f t="shared" si="3"/>
        <v>98.488753480791203</v>
      </c>
      <c r="J32" s="1472"/>
    </row>
    <row r="33" spans="1:10" s="1455" customFormat="1" ht="142.5" customHeight="1" x14ac:dyDescent="0.25">
      <c r="A33" s="1476"/>
      <c r="B33" s="1477" t="s">
        <v>333</v>
      </c>
      <c r="C33" s="1448" t="s">
        <v>214</v>
      </c>
      <c r="D33" s="1478">
        <f>D31</f>
        <v>34726.300000000003</v>
      </c>
      <c r="E33" s="1479">
        <f>E31</f>
        <v>34201.5</v>
      </c>
      <c r="F33" s="1450">
        <f t="shared" si="2"/>
        <v>98.488753480791203</v>
      </c>
      <c r="G33" s="1480"/>
      <c r="H33" s="1479">
        <f>H31</f>
        <v>34201.5</v>
      </c>
      <c r="I33" s="1456">
        <f t="shared" si="3"/>
        <v>98.488753480791203</v>
      </c>
      <c r="J33" s="1472"/>
    </row>
    <row r="34" spans="1:10" s="1455" customFormat="1" ht="32.1" customHeight="1" x14ac:dyDescent="0.25">
      <c r="A34" s="2220" t="s">
        <v>1146</v>
      </c>
      <c r="B34" s="2220"/>
      <c r="C34" s="2220"/>
      <c r="D34" s="2220"/>
      <c r="E34" s="2220"/>
      <c r="F34" s="2220"/>
      <c r="G34" s="2220"/>
      <c r="H34" s="2220"/>
      <c r="I34" s="2220"/>
      <c r="J34" s="2220"/>
    </row>
    <row r="35" spans="1:10" s="1455" customFormat="1" ht="21.6" customHeight="1" x14ac:dyDescent="0.25">
      <c r="A35" s="2221" t="s">
        <v>16</v>
      </c>
      <c r="B35" s="2222" t="s">
        <v>1147</v>
      </c>
      <c r="C35" s="1481" t="s">
        <v>235</v>
      </c>
      <c r="D35" s="1478">
        <f>D36+D37</f>
        <v>1033866.7000000001</v>
      </c>
      <c r="E35" s="1479">
        <f>E36+E37</f>
        <v>1005420.9</v>
      </c>
      <c r="F35" s="1450">
        <f t="shared" si="2"/>
        <v>97.248600810916912</v>
      </c>
      <c r="G35" s="1480"/>
      <c r="H35" s="1479">
        <f>H36+H37</f>
        <v>1005420.9</v>
      </c>
      <c r="I35" s="1456">
        <f t="shared" si="3"/>
        <v>97.248600810916912</v>
      </c>
      <c r="J35" s="1472"/>
    </row>
    <row r="36" spans="1:10" s="1455" customFormat="1" ht="93.75" hidden="1" customHeight="1" x14ac:dyDescent="0.25">
      <c r="A36" s="2221"/>
      <c r="B36" s="2222"/>
      <c r="C36" s="1482" t="s">
        <v>205</v>
      </c>
      <c r="D36" s="1478">
        <f>D39+D42</f>
        <v>0</v>
      </c>
      <c r="E36" s="1479">
        <f>E39+E42</f>
        <v>0</v>
      </c>
      <c r="F36" s="1450">
        <v>0</v>
      </c>
      <c r="G36" s="1480"/>
      <c r="H36" s="1479">
        <f>H39+H42</f>
        <v>0</v>
      </c>
      <c r="I36" s="1456">
        <v>0</v>
      </c>
      <c r="J36" s="2223"/>
    </row>
    <row r="37" spans="1:10" s="1455" customFormat="1" ht="98.25" customHeight="1" x14ac:dyDescent="0.25">
      <c r="A37" s="2221"/>
      <c r="B37" s="2222"/>
      <c r="C37" s="1482" t="s">
        <v>214</v>
      </c>
      <c r="D37" s="1478">
        <f>D40+D43+D44+D45+D46+D47+D48+D49</f>
        <v>1033866.7000000001</v>
      </c>
      <c r="E37" s="1479">
        <f>E40+E43+E44+E45+E46+E47+E48+E49</f>
        <v>1005420.9</v>
      </c>
      <c r="F37" s="1450">
        <f t="shared" si="2"/>
        <v>97.248600810916912</v>
      </c>
      <c r="G37" s="1483"/>
      <c r="H37" s="1479">
        <f>H40+H43+H44+H45+H46+H47+H48+H49</f>
        <v>1005420.9</v>
      </c>
      <c r="I37" s="1456">
        <f t="shared" si="3"/>
        <v>97.248600810916912</v>
      </c>
      <c r="J37" s="2223"/>
    </row>
    <row r="38" spans="1:10" s="1455" customFormat="1" ht="21" customHeight="1" x14ac:dyDescent="0.25">
      <c r="A38" s="2219" t="s">
        <v>206</v>
      </c>
      <c r="B38" s="2224" t="s">
        <v>1148</v>
      </c>
      <c r="C38" s="1484" t="s">
        <v>235</v>
      </c>
      <c r="D38" s="1485">
        <f>D39+D40</f>
        <v>3070.9</v>
      </c>
      <c r="E38" s="1463">
        <f>E39+E40</f>
        <v>3044.6</v>
      </c>
      <c r="F38" s="1460">
        <f t="shared" si="2"/>
        <v>99.14357354521475</v>
      </c>
      <c r="G38" s="2225" t="s">
        <v>1149</v>
      </c>
      <c r="H38" s="1463">
        <f>H39+H40</f>
        <v>3044.6</v>
      </c>
      <c r="I38" s="1464">
        <f t="shared" si="3"/>
        <v>99.14357354521475</v>
      </c>
      <c r="J38" s="2218" t="s">
        <v>1150</v>
      </c>
    </row>
    <row r="39" spans="1:10" s="1455" customFormat="1" ht="78.75" hidden="1" customHeight="1" x14ac:dyDescent="0.25">
      <c r="A39" s="2219"/>
      <c r="B39" s="2224"/>
      <c r="C39" s="1484" t="s">
        <v>205</v>
      </c>
      <c r="D39" s="1485">
        <v>0</v>
      </c>
      <c r="E39" s="1463">
        <v>0</v>
      </c>
      <c r="F39" s="1460">
        <v>0</v>
      </c>
      <c r="G39" s="2225"/>
      <c r="H39" s="1461">
        <v>0</v>
      </c>
      <c r="I39" s="1464">
        <v>0</v>
      </c>
      <c r="J39" s="2218"/>
    </row>
    <row r="40" spans="1:10" s="1455" customFormat="1" ht="106.5" customHeight="1" x14ac:dyDescent="0.25">
      <c r="A40" s="2219"/>
      <c r="B40" s="2224"/>
      <c r="C40" s="1484" t="s">
        <v>214</v>
      </c>
      <c r="D40" s="1485">
        <v>3070.9</v>
      </c>
      <c r="E40" s="1463">
        <v>3044.6</v>
      </c>
      <c r="F40" s="1460">
        <f t="shared" si="2"/>
        <v>99.14357354521475</v>
      </c>
      <c r="G40" s="2225"/>
      <c r="H40" s="1486">
        <v>3044.6</v>
      </c>
      <c r="I40" s="1464">
        <f t="shared" si="3"/>
        <v>99.14357354521475</v>
      </c>
      <c r="J40" s="2218"/>
    </row>
    <row r="41" spans="1:10" s="1455" customFormat="1" ht="24" customHeight="1" x14ac:dyDescent="0.25">
      <c r="A41" s="2219" t="s">
        <v>209</v>
      </c>
      <c r="B41" s="2224" t="s">
        <v>1151</v>
      </c>
      <c r="C41" s="1484" t="s">
        <v>235</v>
      </c>
      <c r="D41" s="1485">
        <f>D42+D43</f>
        <v>398626.5</v>
      </c>
      <c r="E41" s="1463">
        <f>E42+E43</f>
        <v>381235.7</v>
      </c>
      <c r="F41" s="1460">
        <f t="shared" si="2"/>
        <v>95.637319646335612</v>
      </c>
      <c r="G41" s="2225" t="s">
        <v>1152</v>
      </c>
      <c r="H41" s="1463">
        <f>H42+H43</f>
        <v>381235.7</v>
      </c>
      <c r="I41" s="1464">
        <f t="shared" si="3"/>
        <v>95.637319646335612</v>
      </c>
      <c r="J41" s="2218" t="s">
        <v>1153</v>
      </c>
    </row>
    <row r="42" spans="1:10" s="1455" customFormat="1" ht="131.25" hidden="1" customHeight="1" x14ac:dyDescent="0.25">
      <c r="A42" s="2219"/>
      <c r="B42" s="2224"/>
      <c r="C42" s="1484" t="s">
        <v>205</v>
      </c>
      <c r="D42" s="1485">
        <v>0</v>
      </c>
      <c r="E42" s="1463">
        <v>0</v>
      </c>
      <c r="F42" s="1460">
        <v>0</v>
      </c>
      <c r="G42" s="2225"/>
      <c r="H42" s="1461">
        <v>0</v>
      </c>
      <c r="I42" s="1464">
        <v>0</v>
      </c>
      <c r="J42" s="2218"/>
    </row>
    <row r="43" spans="1:10" s="1455" customFormat="1" ht="228.75" customHeight="1" x14ac:dyDescent="0.25">
      <c r="A43" s="2219"/>
      <c r="B43" s="2224"/>
      <c r="C43" s="1484" t="s">
        <v>214</v>
      </c>
      <c r="D43" s="1485">
        <v>398626.5</v>
      </c>
      <c r="E43" s="1463">
        <v>381235.7</v>
      </c>
      <c r="F43" s="1460">
        <f t="shared" si="2"/>
        <v>95.637319646335612</v>
      </c>
      <c r="G43" s="2225"/>
      <c r="H43" s="1463">
        <v>381235.7</v>
      </c>
      <c r="I43" s="1464">
        <f t="shared" si="3"/>
        <v>95.637319646335612</v>
      </c>
      <c r="J43" s="2218"/>
    </row>
    <row r="44" spans="1:10" s="1455" customFormat="1" ht="128.25" customHeight="1" x14ac:dyDescent="0.25">
      <c r="A44" s="1487" t="s">
        <v>255</v>
      </c>
      <c r="B44" s="1488" t="s">
        <v>1154</v>
      </c>
      <c r="C44" s="1484" t="s">
        <v>214</v>
      </c>
      <c r="D44" s="1485">
        <v>33780.800000000003</v>
      </c>
      <c r="E44" s="1463">
        <v>33395.9</v>
      </c>
      <c r="F44" s="1460">
        <f t="shared" si="2"/>
        <v>98.860595367782878</v>
      </c>
      <c r="G44" s="1489" t="s">
        <v>1155</v>
      </c>
      <c r="H44" s="1463">
        <v>33395.9</v>
      </c>
      <c r="I44" s="1464">
        <f t="shared" si="3"/>
        <v>98.860595367782878</v>
      </c>
      <c r="J44" s="1462" t="s">
        <v>1298</v>
      </c>
    </row>
    <row r="45" spans="1:10" s="1455" customFormat="1" ht="144.75" customHeight="1" x14ac:dyDescent="0.25">
      <c r="A45" s="1487" t="s">
        <v>497</v>
      </c>
      <c r="B45" s="1488" t="s">
        <v>1156</v>
      </c>
      <c r="C45" s="1484" t="s">
        <v>214</v>
      </c>
      <c r="D45" s="1485">
        <v>148110.1</v>
      </c>
      <c r="E45" s="1463">
        <v>142907.9</v>
      </c>
      <c r="F45" s="1460">
        <f t="shared" si="2"/>
        <v>96.487612931191052</v>
      </c>
      <c r="G45" s="1490" t="s">
        <v>1157</v>
      </c>
      <c r="H45" s="1463">
        <v>142907.9</v>
      </c>
      <c r="I45" s="1464">
        <f t="shared" si="3"/>
        <v>96.487612931191052</v>
      </c>
      <c r="J45" s="1462" t="s">
        <v>1158</v>
      </c>
    </row>
    <row r="46" spans="1:10" s="1455" customFormat="1" ht="159" customHeight="1" x14ac:dyDescent="0.25">
      <c r="A46" s="1487" t="s">
        <v>499</v>
      </c>
      <c r="B46" s="1488" t="s">
        <v>1159</v>
      </c>
      <c r="C46" s="1484" t="s">
        <v>214</v>
      </c>
      <c r="D46" s="1485">
        <v>444401.4</v>
      </c>
      <c r="E46" s="1463">
        <v>439058.2</v>
      </c>
      <c r="F46" s="1460">
        <f t="shared" si="2"/>
        <v>98.797663553715182</v>
      </c>
      <c r="G46" s="1489" t="s">
        <v>2426</v>
      </c>
      <c r="H46" s="1463">
        <v>439058.2</v>
      </c>
      <c r="I46" s="1464">
        <f t="shared" si="3"/>
        <v>98.797663553715182</v>
      </c>
      <c r="J46" s="1462" t="s">
        <v>1160</v>
      </c>
    </row>
    <row r="47" spans="1:10" s="1455" customFormat="1" ht="330" customHeight="1" x14ac:dyDescent="0.25">
      <c r="A47" s="1487" t="s">
        <v>951</v>
      </c>
      <c r="B47" s="1488" t="s">
        <v>1161</v>
      </c>
      <c r="C47" s="1484" t="s">
        <v>214</v>
      </c>
      <c r="D47" s="1485">
        <v>954.8</v>
      </c>
      <c r="E47" s="1463">
        <v>954.8</v>
      </c>
      <c r="F47" s="1460">
        <f t="shared" si="2"/>
        <v>100</v>
      </c>
      <c r="G47" s="1489" t="s">
        <v>1162</v>
      </c>
      <c r="H47" s="1461">
        <v>954.8</v>
      </c>
      <c r="I47" s="1464">
        <f t="shared" si="3"/>
        <v>100</v>
      </c>
      <c r="J47" s="1462"/>
    </row>
    <row r="48" spans="1:10" s="1455" customFormat="1" ht="178.5" customHeight="1" x14ac:dyDescent="0.25">
      <c r="A48" s="1487" t="s">
        <v>1163</v>
      </c>
      <c r="B48" s="1488" t="s">
        <v>1164</v>
      </c>
      <c r="C48" s="1484" t="s">
        <v>214</v>
      </c>
      <c r="D48" s="1485">
        <v>4769.1000000000004</v>
      </c>
      <c r="E48" s="1463">
        <v>4769.1000000000004</v>
      </c>
      <c r="F48" s="1460">
        <f t="shared" si="2"/>
        <v>100</v>
      </c>
      <c r="G48" s="1489" t="s">
        <v>1165</v>
      </c>
      <c r="H48" s="1461">
        <v>4769.1000000000004</v>
      </c>
      <c r="I48" s="1464">
        <f t="shared" si="3"/>
        <v>100</v>
      </c>
      <c r="J48" s="1462"/>
    </row>
    <row r="49" spans="1:10" s="1455" customFormat="1" ht="375.75" customHeight="1" x14ac:dyDescent="0.25">
      <c r="A49" s="1487" t="s">
        <v>1166</v>
      </c>
      <c r="B49" s="1488" t="s">
        <v>1167</v>
      </c>
      <c r="C49" s="1484" t="s">
        <v>214</v>
      </c>
      <c r="D49" s="1485">
        <v>153.1</v>
      </c>
      <c r="E49" s="1463">
        <v>54.7</v>
      </c>
      <c r="F49" s="1460">
        <f t="shared" si="2"/>
        <v>35.72828216851731</v>
      </c>
      <c r="G49" s="1489" t="s">
        <v>1168</v>
      </c>
      <c r="H49" s="1461">
        <v>54.7</v>
      </c>
      <c r="I49" s="1464">
        <f t="shared" si="3"/>
        <v>35.72828216851731</v>
      </c>
      <c r="J49" s="1462" t="s">
        <v>1169</v>
      </c>
    </row>
    <row r="50" spans="1:10" s="1455" customFormat="1" ht="20.100000000000001" customHeight="1" x14ac:dyDescent="0.25">
      <c r="A50" s="2219"/>
      <c r="B50" s="2220" t="s">
        <v>374</v>
      </c>
      <c r="C50" s="1482" t="s">
        <v>235</v>
      </c>
      <c r="D50" s="1478">
        <f>D51+D52</f>
        <v>1033866.7000000001</v>
      </c>
      <c r="E50" s="1479">
        <f>E51+E52</f>
        <v>1005420.9</v>
      </c>
      <c r="F50" s="1450">
        <f t="shared" si="2"/>
        <v>97.248600810916912</v>
      </c>
      <c r="G50" s="1483"/>
      <c r="H50" s="1479">
        <f>H51+H52</f>
        <v>1005420.9</v>
      </c>
      <c r="I50" s="1456">
        <f t="shared" si="3"/>
        <v>97.248600810916912</v>
      </c>
      <c r="J50" s="1471"/>
    </row>
    <row r="51" spans="1:10" s="1455" customFormat="1" ht="92.25" customHeight="1" x14ac:dyDescent="0.25">
      <c r="A51" s="2219"/>
      <c r="B51" s="2220"/>
      <c r="C51" s="1482" t="s">
        <v>205</v>
      </c>
      <c r="D51" s="1478">
        <f>D36</f>
        <v>0</v>
      </c>
      <c r="E51" s="1479">
        <f>E36</f>
        <v>0</v>
      </c>
      <c r="F51" s="1450">
        <v>0</v>
      </c>
      <c r="G51" s="1483"/>
      <c r="H51" s="1479">
        <f>H36</f>
        <v>0</v>
      </c>
      <c r="I51" s="1456">
        <v>0</v>
      </c>
      <c r="J51" s="1471"/>
    </row>
    <row r="52" spans="1:10" s="1455" customFormat="1" ht="90.75" customHeight="1" x14ac:dyDescent="0.25">
      <c r="A52" s="2219"/>
      <c r="B52" s="2220"/>
      <c r="C52" s="1482" t="s">
        <v>214</v>
      </c>
      <c r="D52" s="1478">
        <f>D37</f>
        <v>1033866.7000000001</v>
      </c>
      <c r="E52" s="1479">
        <f>E37</f>
        <v>1005420.9</v>
      </c>
      <c r="F52" s="1450">
        <f t="shared" si="2"/>
        <v>97.248600810916912</v>
      </c>
      <c r="G52" s="1483"/>
      <c r="H52" s="1479">
        <f>H37</f>
        <v>1005420.9</v>
      </c>
      <c r="I52" s="1456">
        <f t="shared" si="3"/>
        <v>97.248600810916912</v>
      </c>
      <c r="J52" s="1471"/>
    </row>
    <row r="53" spans="1:10" s="1455" customFormat="1" ht="23.1" customHeight="1" x14ac:dyDescent="0.25">
      <c r="A53" s="2219"/>
      <c r="B53" s="2226" t="s">
        <v>314</v>
      </c>
      <c r="C53" s="1482" t="s">
        <v>235</v>
      </c>
      <c r="D53" s="1478">
        <f>D54+D55</f>
        <v>1284669.4000000001</v>
      </c>
      <c r="E53" s="1479">
        <f>E54+E55</f>
        <v>1255324.2</v>
      </c>
      <c r="F53" s="1450">
        <f t="shared" si="2"/>
        <v>97.715739162153298</v>
      </c>
      <c r="G53" s="1491"/>
      <c r="H53" s="1479">
        <f>H54+H55</f>
        <v>1255324.2</v>
      </c>
      <c r="I53" s="1456">
        <f t="shared" si="3"/>
        <v>97.715739162153298</v>
      </c>
      <c r="J53" s="1471"/>
    </row>
    <row r="54" spans="1:10" s="1455" customFormat="1" ht="90" customHeight="1" x14ac:dyDescent="0.25">
      <c r="A54" s="2219"/>
      <c r="B54" s="2226"/>
      <c r="C54" s="1482" t="s">
        <v>205</v>
      </c>
      <c r="D54" s="1478">
        <f>D20+D51</f>
        <v>15290</v>
      </c>
      <c r="E54" s="1479">
        <f>E20+E51</f>
        <v>15290</v>
      </c>
      <c r="F54" s="1450">
        <f t="shared" si="2"/>
        <v>100</v>
      </c>
      <c r="G54" s="1491"/>
      <c r="H54" s="1479">
        <f>H20+H51</f>
        <v>15290</v>
      </c>
      <c r="I54" s="1456">
        <f t="shared" si="3"/>
        <v>100</v>
      </c>
      <c r="J54" s="1471"/>
    </row>
    <row r="55" spans="1:10" s="1455" customFormat="1" ht="89.25" customHeight="1" x14ac:dyDescent="0.25">
      <c r="A55" s="2219"/>
      <c r="B55" s="2226"/>
      <c r="C55" s="1482" t="s">
        <v>214</v>
      </c>
      <c r="D55" s="1478">
        <f>D21+D25+D33+D52</f>
        <v>1269379.4000000001</v>
      </c>
      <c r="E55" s="1479">
        <f>E21+E25+E33+E52</f>
        <v>1240034.2</v>
      </c>
      <c r="F55" s="1450">
        <f t="shared" si="2"/>
        <v>97.68822465529216</v>
      </c>
      <c r="G55" s="1491"/>
      <c r="H55" s="1479">
        <f>H21+H25+H33+H52</f>
        <v>1240034.2</v>
      </c>
      <c r="I55" s="1456">
        <f t="shared" si="3"/>
        <v>97.68822465529216</v>
      </c>
      <c r="J55" s="1472"/>
    </row>
    <row r="56" spans="1:10" s="1455" customFormat="1" x14ac:dyDescent="0.25">
      <c r="C56" s="1492"/>
      <c r="D56" s="1492"/>
      <c r="E56" s="1492"/>
      <c r="F56" s="1492"/>
      <c r="G56" s="1492"/>
      <c r="H56" s="1492"/>
      <c r="I56" s="1492"/>
      <c r="J56" s="1492"/>
    </row>
    <row r="57" spans="1:10" s="1455" customFormat="1" x14ac:dyDescent="0.25">
      <c r="C57" s="1492"/>
      <c r="D57" s="1492"/>
      <c r="E57" s="1492"/>
      <c r="F57" s="1492"/>
      <c r="G57" s="1492"/>
      <c r="H57" s="1492"/>
      <c r="I57" s="1492"/>
      <c r="J57" s="1492"/>
    </row>
    <row r="58" spans="1:10" s="1455" customFormat="1" x14ac:dyDescent="0.25">
      <c r="C58" s="1492"/>
      <c r="D58" s="1492"/>
      <c r="E58" s="1492"/>
      <c r="F58" s="1492"/>
      <c r="G58" s="1492"/>
      <c r="H58" s="1492"/>
      <c r="I58" s="1492"/>
      <c r="J58" s="1492"/>
    </row>
    <row r="59" spans="1:10" s="1455" customFormat="1" x14ac:dyDescent="0.25">
      <c r="C59" s="1492"/>
      <c r="D59" s="1492"/>
      <c r="E59" s="1492"/>
      <c r="F59" s="1492"/>
      <c r="G59" s="1492"/>
      <c r="H59" s="1492"/>
      <c r="I59" s="1492"/>
      <c r="J59" s="1492"/>
    </row>
    <row r="60" spans="1:10" s="1455" customFormat="1" x14ac:dyDescent="0.25">
      <c r="C60" s="1492"/>
      <c r="D60" s="1492"/>
      <c r="E60" s="1492"/>
      <c r="F60" s="1492"/>
      <c r="G60" s="1492"/>
      <c r="H60" s="1492"/>
      <c r="I60" s="1492"/>
      <c r="J60" s="1492"/>
    </row>
    <row r="61" spans="1:10" s="1455" customFormat="1" x14ac:dyDescent="0.25">
      <c r="C61" s="1492"/>
      <c r="D61" s="1492"/>
      <c r="E61" s="1492"/>
      <c r="F61" s="1492"/>
      <c r="G61" s="1492"/>
      <c r="H61" s="1492"/>
      <c r="I61" s="1492"/>
      <c r="J61" s="1492"/>
    </row>
    <row r="62" spans="1:10" s="1455" customFormat="1" x14ac:dyDescent="0.25">
      <c r="C62" s="1492"/>
      <c r="D62" s="1492"/>
      <c r="E62" s="1492"/>
      <c r="F62" s="1492"/>
      <c r="G62" s="1492"/>
      <c r="H62" s="1492"/>
      <c r="I62" s="1492"/>
      <c r="J62" s="1492"/>
    </row>
    <row r="63" spans="1:10" s="1455" customFormat="1" x14ac:dyDescent="0.25">
      <c r="C63" s="1492"/>
      <c r="D63" s="1492"/>
      <c r="E63" s="1492"/>
      <c r="F63" s="1492"/>
      <c r="G63" s="1492"/>
      <c r="H63" s="1492"/>
      <c r="I63" s="1492"/>
      <c r="J63" s="1492"/>
    </row>
    <row r="64" spans="1:10" s="1455" customFormat="1" x14ac:dyDescent="0.25">
      <c r="C64" s="1492"/>
      <c r="D64" s="1492"/>
      <c r="E64" s="1492"/>
      <c r="F64" s="1492"/>
      <c r="G64" s="1492"/>
      <c r="H64" s="1492"/>
      <c r="I64" s="1492"/>
      <c r="J64" s="1492"/>
    </row>
  </sheetData>
  <mergeCells count="28">
    <mergeCell ref="A53:A55"/>
    <mergeCell ref="B53:B55"/>
    <mergeCell ref="A41:A43"/>
    <mergeCell ref="B41:B43"/>
    <mergeCell ref="G41:G43"/>
    <mergeCell ref="J41:J43"/>
    <mergeCell ref="A50:A52"/>
    <mergeCell ref="B50:B52"/>
    <mergeCell ref="A34:J34"/>
    <mergeCell ref="A35:A37"/>
    <mergeCell ref="B35:B37"/>
    <mergeCell ref="J36:J37"/>
    <mergeCell ref="A38:A40"/>
    <mergeCell ref="B38:B40"/>
    <mergeCell ref="G38:G40"/>
    <mergeCell ref="J38:J40"/>
    <mergeCell ref="D30:J30"/>
    <mergeCell ref="A22:J22"/>
    <mergeCell ref="A26:J26"/>
    <mergeCell ref="D27:J27"/>
    <mergeCell ref="D28:J28"/>
    <mergeCell ref="D29:J29"/>
    <mergeCell ref="A19:A21"/>
    <mergeCell ref="B19:B21"/>
    <mergeCell ref="A2:J2"/>
    <mergeCell ref="A3:J3"/>
    <mergeCell ref="A4:J4"/>
    <mergeCell ref="A8:J8"/>
  </mergeCells>
  <pageMargins left="0.78740157480314965" right="0.39370078740157483" top="0.78740157480314965" bottom="0.78740157480314965" header="0.39370078740157483" footer="0.39370078740157483"/>
  <pageSetup paperSize="9" scale="62" firstPageNumber="200" orientation="landscape" useFirstPageNumber="1" r:id="rId1"/>
  <headerFooter>
    <oddFooter>&amp;R&amp;"Arial,обычный"&amp;14&amp;P</oddFooter>
  </headerFooter>
  <rowBreaks count="2" manualBreakCount="2">
    <brk id="21" max="16383" man="1"/>
    <brk id="40" max="1638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7030A0"/>
  </sheetPr>
  <dimension ref="A1:K26"/>
  <sheetViews>
    <sheetView zoomScale="60" zoomScaleNormal="60" workbookViewId="0">
      <selection activeCell="G7" sqref="G7"/>
    </sheetView>
  </sheetViews>
  <sheetFormatPr defaultRowHeight="15" x14ac:dyDescent="0.25"/>
  <cols>
    <col min="1" max="1" width="5.7109375" style="1493" customWidth="1"/>
    <col min="2" max="2" width="77.7109375" style="1493" customWidth="1"/>
    <col min="3" max="3" width="11.7109375" style="1493" customWidth="1"/>
    <col min="4" max="6" width="15.7109375" style="1493" customWidth="1"/>
    <col min="7" max="7" width="73.7109375" style="1493" customWidth="1"/>
    <col min="8" max="8" width="9.140625" style="1493"/>
    <col min="9" max="9" width="12.140625" style="1493" bestFit="1" customWidth="1"/>
    <col min="10" max="251" width="9.140625" style="1493"/>
    <col min="252" max="252" width="7.7109375" style="1493" customWidth="1"/>
    <col min="253" max="253" width="37.7109375" style="1493" customWidth="1"/>
    <col min="254" max="254" width="15.7109375" style="1493" customWidth="1"/>
    <col min="255" max="255" width="11.7109375" style="1493" customWidth="1"/>
    <col min="256" max="258" width="15.7109375" style="1493" customWidth="1"/>
    <col min="259" max="259" width="30.7109375" style="1493" customWidth="1"/>
    <col min="260" max="260" width="13.7109375" style="1493" customWidth="1"/>
    <col min="261" max="261" width="21.7109375" style="1493" customWidth="1"/>
    <col min="262" max="263" width="15.7109375" style="1493" customWidth="1"/>
    <col min="264" max="264" width="9.140625" style="1493"/>
    <col min="265" max="265" width="12.140625" style="1493" bestFit="1" customWidth="1"/>
    <col min="266" max="507" width="9.140625" style="1493"/>
    <col min="508" max="508" width="7.7109375" style="1493" customWidth="1"/>
    <col min="509" max="509" width="37.7109375" style="1493" customWidth="1"/>
    <col min="510" max="510" width="15.7109375" style="1493" customWidth="1"/>
    <col min="511" max="511" width="11.7109375" style="1493" customWidth="1"/>
    <col min="512" max="514" width="15.7109375" style="1493" customWidth="1"/>
    <col min="515" max="515" width="30.7109375" style="1493" customWidth="1"/>
    <col min="516" max="516" width="13.7109375" style="1493" customWidth="1"/>
    <col min="517" max="517" width="21.7109375" style="1493" customWidth="1"/>
    <col min="518" max="519" width="15.7109375" style="1493" customWidth="1"/>
    <col min="520" max="520" width="9.140625" style="1493"/>
    <col min="521" max="521" width="12.140625" style="1493" bestFit="1" customWidth="1"/>
    <col min="522" max="763" width="9.140625" style="1493"/>
    <col min="764" max="764" width="7.7109375" style="1493" customWidth="1"/>
    <col min="765" max="765" width="37.7109375" style="1493" customWidth="1"/>
    <col min="766" max="766" width="15.7109375" style="1493" customWidth="1"/>
    <col min="767" max="767" width="11.7109375" style="1493" customWidth="1"/>
    <col min="768" max="770" width="15.7109375" style="1493" customWidth="1"/>
    <col min="771" max="771" width="30.7109375" style="1493" customWidth="1"/>
    <col min="772" max="772" width="13.7109375" style="1493" customWidth="1"/>
    <col min="773" max="773" width="21.7109375" style="1493" customWidth="1"/>
    <col min="774" max="775" width="15.7109375" style="1493" customWidth="1"/>
    <col min="776" max="776" width="9.140625" style="1493"/>
    <col min="777" max="777" width="12.140625" style="1493" bestFit="1" customWidth="1"/>
    <col min="778" max="1019" width="9.140625" style="1493"/>
    <col min="1020" max="1020" width="7.7109375" style="1493" customWidth="1"/>
    <col min="1021" max="1021" width="37.7109375" style="1493" customWidth="1"/>
    <col min="1022" max="1022" width="15.7109375" style="1493" customWidth="1"/>
    <col min="1023" max="1023" width="11.7109375" style="1493" customWidth="1"/>
    <col min="1024" max="1026" width="15.7109375" style="1493" customWidth="1"/>
    <col min="1027" max="1027" width="30.7109375" style="1493" customWidth="1"/>
    <col min="1028" max="1028" width="13.7109375" style="1493" customWidth="1"/>
    <col min="1029" max="1029" width="21.7109375" style="1493" customWidth="1"/>
    <col min="1030" max="1031" width="15.7109375" style="1493" customWidth="1"/>
    <col min="1032" max="1032" width="9.140625" style="1493"/>
    <col min="1033" max="1033" width="12.140625" style="1493" bestFit="1" customWidth="1"/>
    <col min="1034" max="1275" width="9.140625" style="1493"/>
    <col min="1276" max="1276" width="7.7109375" style="1493" customWidth="1"/>
    <col min="1277" max="1277" width="37.7109375" style="1493" customWidth="1"/>
    <col min="1278" max="1278" width="15.7109375" style="1493" customWidth="1"/>
    <col min="1279" max="1279" width="11.7109375" style="1493" customWidth="1"/>
    <col min="1280" max="1282" width="15.7109375" style="1493" customWidth="1"/>
    <col min="1283" max="1283" width="30.7109375" style="1493" customWidth="1"/>
    <col min="1284" max="1284" width="13.7109375" style="1493" customWidth="1"/>
    <col min="1285" max="1285" width="21.7109375" style="1493" customWidth="1"/>
    <col min="1286" max="1287" width="15.7109375" style="1493" customWidth="1"/>
    <col min="1288" max="1288" width="9.140625" style="1493"/>
    <col min="1289" max="1289" width="12.140625" style="1493" bestFit="1" customWidth="1"/>
    <col min="1290" max="1531" width="9.140625" style="1493"/>
    <col min="1532" max="1532" width="7.7109375" style="1493" customWidth="1"/>
    <col min="1533" max="1533" width="37.7109375" style="1493" customWidth="1"/>
    <col min="1534" max="1534" width="15.7109375" style="1493" customWidth="1"/>
    <col min="1535" max="1535" width="11.7109375" style="1493" customWidth="1"/>
    <col min="1536" max="1538" width="15.7109375" style="1493" customWidth="1"/>
    <col min="1539" max="1539" width="30.7109375" style="1493" customWidth="1"/>
    <col min="1540" max="1540" width="13.7109375" style="1493" customWidth="1"/>
    <col min="1541" max="1541" width="21.7109375" style="1493" customWidth="1"/>
    <col min="1542" max="1543" width="15.7109375" style="1493" customWidth="1"/>
    <col min="1544" max="1544" width="9.140625" style="1493"/>
    <col min="1545" max="1545" width="12.140625" style="1493" bestFit="1" customWidth="1"/>
    <col min="1546" max="1787" width="9.140625" style="1493"/>
    <col min="1788" max="1788" width="7.7109375" style="1493" customWidth="1"/>
    <col min="1789" max="1789" width="37.7109375" style="1493" customWidth="1"/>
    <col min="1790" max="1790" width="15.7109375" style="1493" customWidth="1"/>
    <col min="1791" max="1791" width="11.7109375" style="1493" customWidth="1"/>
    <col min="1792" max="1794" width="15.7109375" style="1493" customWidth="1"/>
    <col min="1795" max="1795" width="30.7109375" style="1493" customWidth="1"/>
    <col min="1796" max="1796" width="13.7109375" style="1493" customWidth="1"/>
    <col min="1797" max="1797" width="21.7109375" style="1493" customWidth="1"/>
    <col min="1798" max="1799" width="15.7109375" style="1493" customWidth="1"/>
    <col min="1800" max="1800" width="9.140625" style="1493"/>
    <col min="1801" max="1801" width="12.140625" style="1493" bestFit="1" customWidth="1"/>
    <col min="1802" max="2043" width="9.140625" style="1493"/>
    <col min="2044" max="2044" width="7.7109375" style="1493" customWidth="1"/>
    <col min="2045" max="2045" width="37.7109375" style="1493" customWidth="1"/>
    <col min="2046" max="2046" width="15.7109375" style="1493" customWidth="1"/>
    <col min="2047" max="2047" width="11.7109375" style="1493" customWidth="1"/>
    <col min="2048" max="2050" width="15.7109375" style="1493" customWidth="1"/>
    <col min="2051" max="2051" width="30.7109375" style="1493" customWidth="1"/>
    <col min="2052" max="2052" width="13.7109375" style="1493" customWidth="1"/>
    <col min="2053" max="2053" width="21.7109375" style="1493" customWidth="1"/>
    <col min="2054" max="2055" width="15.7109375" style="1493" customWidth="1"/>
    <col min="2056" max="2056" width="9.140625" style="1493"/>
    <col min="2057" max="2057" width="12.140625" style="1493" bestFit="1" customWidth="1"/>
    <col min="2058" max="2299" width="9.140625" style="1493"/>
    <col min="2300" max="2300" width="7.7109375" style="1493" customWidth="1"/>
    <col min="2301" max="2301" width="37.7109375" style="1493" customWidth="1"/>
    <col min="2302" max="2302" width="15.7109375" style="1493" customWidth="1"/>
    <col min="2303" max="2303" width="11.7109375" style="1493" customWidth="1"/>
    <col min="2304" max="2306" width="15.7109375" style="1493" customWidth="1"/>
    <col min="2307" max="2307" width="30.7109375" style="1493" customWidth="1"/>
    <col min="2308" max="2308" width="13.7109375" style="1493" customWidth="1"/>
    <col min="2309" max="2309" width="21.7109375" style="1493" customWidth="1"/>
    <col min="2310" max="2311" width="15.7109375" style="1493" customWidth="1"/>
    <col min="2312" max="2312" width="9.140625" style="1493"/>
    <col min="2313" max="2313" width="12.140625" style="1493" bestFit="1" customWidth="1"/>
    <col min="2314" max="2555" width="9.140625" style="1493"/>
    <col min="2556" max="2556" width="7.7109375" style="1493" customWidth="1"/>
    <col min="2557" max="2557" width="37.7109375" style="1493" customWidth="1"/>
    <col min="2558" max="2558" width="15.7109375" style="1493" customWidth="1"/>
    <col min="2559" max="2559" width="11.7109375" style="1493" customWidth="1"/>
    <col min="2560" max="2562" width="15.7109375" style="1493" customWidth="1"/>
    <col min="2563" max="2563" width="30.7109375" style="1493" customWidth="1"/>
    <col min="2564" max="2564" width="13.7109375" style="1493" customWidth="1"/>
    <col min="2565" max="2565" width="21.7109375" style="1493" customWidth="1"/>
    <col min="2566" max="2567" width="15.7109375" style="1493" customWidth="1"/>
    <col min="2568" max="2568" width="9.140625" style="1493"/>
    <col min="2569" max="2569" width="12.140625" style="1493" bestFit="1" customWidth="1"/>
    <col min="2570" max="2811" width="9.140625" style="1493"/>
    <col min="2812" max="2812" width="7.7109375" style="1493" customWidth="1"/>
    <col min="2813" max="2813" width="37.7109375" style="1493" customWidth="1"/>
    <col min="2814" max="2814" width="15.7109375" style="1493" customWidth="1"/>
    <col min="2815" max="2815" width="11.7109375" style="1493" customWidth="1"/>
    <col min="2816" max="2818" width="15.7109375" style="1493" customWidth="1"/>
    <col min="2819" max="2819" width="30.7109375" style="1493" customWidth="1"/>
    <col min="2820" max="2820" width="13.7109375" style="1493" customWidth="1"/>
    <col min="2821" max="2821" width="21.7109375" style="1493" customWidth="1"/>
    <col min="2822" max="2823" width="15.7109375" style="1493" customWidth="1"/>
    <col min="2824" max="2824" width="9.140625" style="1493"/>
    <col min="2825" max="2825" width="12.140625" style="1493" bestFit="1" customWidth="1"/>
    <col min="2826" max="3067" width="9.140625" style="1493"/>
    <col min="3068" max="3068" width="7.7109375" style="1493" customWidth="1"/>
    <col min="3069" max="3069" width="37.7109375" style="1493" customWidth="1"/>
    <col min="3070" max="3070" width="15.7109375" style="1493" customWidth="1"/>
    <col min="3071" max="3071" width="11.7109375" style="1493" customWidth="1"/>
    <col min="3072" max="3074" width="15.7109375" style="1493" customWidth="1"/>
    <col min="3075" max="3075" width="30.7109375" style="1493" customWidth="1"/>
    <col min="3076" max="3076" width="13.7109375" style="1493" customWidth="1"/>
    <col min="3077" max="3077" width="21.7109375" style="1493" customWidth="1"/>
    <col min="3078" max="3079" width="15.7109375" style="1493" customWidth="1"/>
    <col min="3080" max="3080" width="9.140625" style="1493"/>
    <col min="3081" max="3081" width="12.140625" style="1493" bestFit="1" customWidth="1"/>
    <col min="3082" max="3323" width="9.140625" style="1493"/>
    <col min="3324" max="3324" width="7.7109375" style="1493" customWidth="1"/>
    <col min="3325" max="3325" width="37.7109375" style="1493" customWidth="1"/>
    <col min="3326" max="3326" width="15.7109375" style="1493" customWidth="1"/>
    <col min="3327" max="3327" width="11.7109375" style="1493" customWidth="1"/>
    <col min="3328" max="3330" width="15.7109375" style="1493" customWidth="1"/>
    <col min="3331" max="3331" width="30.7109375" style="1493" customWidth="1"/>
    <col min="3332" max="3332" width="13.7109375" style="1493" customWidth="1"/>
    <col min="3333" max="3333" width="21.7109375" style="1493" customWidth="1"/>
    <col min="3334" max="3335" width="15.7109375" style="1493" customWidth="1"/>
    <col min="3336" max="3336" width="9.140625" style="1493"/>
    <col min="3337" max="3337" width="12.140625" style="1493" bestFit="1" customWidth="1"/>
    <col min="3338" max="3579" width="9.140625" style="1493"/>
    <col min="3580" max="3580" width="7.7109375" style="1493" customWidth="1"/>
    <col min="3581" max="3581" width="37.7109375" style="1493" customWidth="1"/>
    <col min="3582" max="3582" width="15.7109375" style="1493" customWidth="1"/>
    <col min="3583" max="3583" width="11.7109375" style="1493" customWidth="1"/>
    <col min="3584" max="3586" width="15.7109375" style="1493" customWidth="1"/>
    <col min="3587" max="3587" width="30.7109375" style="1493" customWidth="1"/>
    <col min="3588" max="3588" width="13.7109375" style="1493" customWidth="1"/>
    <col min="3589" max="3589" width="21.7109375" style="1493" customWidth="1"/>
    <col min="3590" max="3591" width="15.7109375" style="1493" customWidth="1"/>
    <col min="3592" max="3592" width="9.140625" style="1493"/>
    <col min="3593" max="3593" width="12.140625" style="1493" bestFit="1" customWidth="1"/>
    <col min="3594" max="3835" width="9.140625" style="1493"/>
    <col min="3836" max="3836" width="7.7109375" style="1493" customWidth="1"/>
    <col min="3837" max="3837" width="37.7109375" style="1493" customWidth="1"/>
    <col min="3838" max="3838" width="15.7109375" style="1493" customWidth="1"/>
    <col min="3839" max="3839" width="11.7109375" style="1493" customWidth="1"/>
    <col min="3840" max="3842" width="15.7109375" style="1493" customWidth="1"/>
    <col min="3843" max="3843" width="30.7109375" style="1493" customWidth="1"/>
    <col min="3844" max="3844" width="13.7109375" style="1493" customWidth="1"/>
    <col min="3845" max="3845" width="21.7109375" style="1493" customWidth="1"/>
    <col min="3846" max="3847" width="15.7109375" style="1493" customWidth="1"/>
    <col min="3848" max="3848" width="9.140625" style="1493"/>
    <col min="3849" max="3849" width="12.140625" style="1493" bestFit="1" customWidth="1"/>
    <col min="3850" max="4091" width="9.140625" style="1493"/>
    <col min="4092" max="4092" width="7.7109375" style="1493" customWidth="1"/>
    <col min="4093" max="4093" width="37.7109375" style="1493" customWidth="1"/>
    <col min="4094" max="4094" width="15.7109375" style="1493" customWidth="1"/>
    <col min="4095" max="4095" width="11.7109375" style="1493" customWidth="1"/>
    <col min="4096" max="4098" width="15.7109375" style="1493" customWidth="1"/>
    <col min="4099" max="4099" width="30.7109375" style="1493" customWidth="1"/>
    <col min="4100" max="4100" width="13.7109375" style="1493" customWidth="1"/>
    <col min="4101" max="4101" width="21.7109375" style="1493" customWidth="1"/>
    <col min="4102" max="4103" width="15.7109375" style="1493" customWidth="1"/>
    <col min="4104" max="4104" width="9.140625" style="1493"/>
    <col min="4105" max="4105" width="12.140625" style="1493" bestFit="1" customWidth="1"/>
    <col min="4106" max="4347" width="9.140625" style="1493"/>
    <col min="4348" max="4348" width="7.7109375" style="1493" customWidth="1"/>
    <col min="4349" max="4349" width="37.7109375" style="1493" customWidth="1"/>
    <col min="4350" max="4350" width="15.7109375" style="1493" customWidth="1"/>
    <col min="4351" max="4351" width="11.7109375" style="1493" customWidth="1"/>
    <col min="4352" max="4354" width="15.7109375" style="1493" customWidth="1"/>
    <col min="4355" max="4355" width="30.7109375" style="1493" customWidth="1"/>
    <col min="4356" max="4356" width="13.7109375" style="1493" customWidth="1"/>
    <col min="4357" max="4357" width="21.7109375" style="1493" customWidth="1"/>
    <col min="4358" max="4359" width="15.7109375" style="1493" customWidth="1"/>
    <col min="4360" max="4360" width="9.140625" style="1493"/>
    <col min="4361" max="4361" width="12.140625" style="1493" bestFit="1" customWidth="1"/>
    <col min="4362" max="4603" width="9.140625" style="1493"/>
    <col min="4604" max="4604" width="7.7109375" style="1493" customWidth="1"/>
    <col min="4605" max="4605" width="37.7109375" style="1493" customWidth="1"/>
    <col min="4606" max="4606" width="15.7109375" style="1493" customWidth="1"/>
    <col min="4607" max="4607" width="11.7109375" style="1493" customWidth="1"/>
    <col min="4608" max="4610" width="15.7109375" style="1493" customWidth="1"/>
    <col min="4611" max="4611" width="30.7109375" style="1493" customWidth="1"/>
    <col min="4612" max="4612" width="13.7109375" style="1493" customWidth="1"/>
    <col min="4613" max="4613" width="21.7109375" style="1493" customWidth="1"/>
    <col min="4614" max="4615" width="15.7109375" style="1493" customWidth="1"/>
    <col min="4616" max="4616" width="9.140625" style="1493"/>
    <col min="4617" max="4617" width="12.140625" style="1493" bestFit="1" customWidth="1"/>
    <col min="4618" max="4859" width="9.140625" style="1493"/>
    <col min="4860" max="4860" width="7.7109375" style="1493" customWidth="1"/>
    <col min="4861" max="4861" width="37.7109375" style="1493" customWidth="1"/>
    <col min="4862" max="4862" width="15.7109375" style="1493" customWidth="1"/>
    <col min="4863" max="4863" width="11.7109375" style="1493" customWidth="1"/>
    <col min="4864" max="4866" width="15.7109375" style="1493" customWidth="1"/>
    <col min="4867" max="4867" width="30.7109375" style="1493" customWidth="1"/>
    <col min="4868" max="4868" width="13.7109375" style="1493" customWidth="1"/>
    <col min="4869" max="4869" width="21.7109375" style="1493" customWidth="1"/>
    <col min="4870" max="4871" width="15.7109375" style="1493" customWidth="1"/>
    <col min="4872" max="4872" width="9.140625" style="1493"/>
    <col min="4873" max="4873" width="12.140625" style="1493" bestFit="1" customWidth="1"/>
    <col min="4874" max="5115" width="9.140625" style="1493"/>
    <col min="5116" max="5116" width="7.7109375" style="1493" customWidth="1"/>
    <col min="5117" max="5117" width="37.7109375" style="1493" customWidth="1"/>
    <col min="5118" max="5118" width="15.7109375" style="1493" customWidth="1"/>
    <col min="5119" max="5119" width="11.7109375" style="1493" customWidth="1"/>
    <col min="5120" max="5122" width="15.7109375" style="1493" customWidth="1"/>
    <col min="5123" max="5123" width="30.7109375" style="1493" customWidth="1"/>
    <col min="5124" max="5124" width="13.7109375" style="1493" customWidth="1"/>
    <col min="5125" max="5125" width="21.7109375" style="1493" customWidth="1"/>
    <col min="5126" max="5127" width="15.7109375" style="1493" customWidth="1"/>
    <col min="5128" max="5128" width="9.140625" style="1493"/>
    <col min="5129" max="5129" width="12.140625" style="1493" bestFit="1" customWidth="1"/>
    <col min="5130" max="5371" width="9.140625" style="1493"/>
    <col min="5372" max="5372" width="7.7109375" style="1493" customWidth="1"/>
    <col min="5373" max="5373" width="37.7109375" style="1493" customWidth="1"/>
    <col min="5374" max="5374" width="15.7109375" style="1493" customWidth="1"/>
    <col min="5375" max="5375" width="11.7109375" style="1493" customWidth="1"/>
    <col min="5376" max="5378" width="15.7109375" style="1493" customWidth="1"/>
    <col min="5379" max="5379" width="30.7109375" style="1493" customWidth="1"/>
    <col min="5380" max="5380" width="13.7109375" style="1493" customWidth="1"/>
    <col min="5381" max="5381" width="21.7109375" style="1493" customWidth="1"/>
    <col min="5382" max="5383" width="15.7109375" style="1493" customWidth="1"/>
    <col min="5384" max="5384" width="9.140625" style="1493"/>
    <col min="5385" max="5385" width="12.140625" style="1493" bestFit="1" customWidth="1"/>
    <col min="5386" max="5627" width="9.140625" style="1493"/>
    <col min="5628" max="5628" width="7.7109375" style="1493" customWidth="1"/>
    <col min="5629" max="5629" width="37.7109375" style="1493" customWidth="1"/>
    <col min="5630" max="5630" width="15.7109375" style="1493" customWidth="1"/>
    <col min="5631" max="5631" width="11.7109375" style="1493" customWidth="1"/>
    <col min="5632" max="5634" width="15.7109375" style="1493" customWidth="1"/>
    <col min="5635" max="5635" width="30.7109375" style="1493" customWidth="1"/>
    <col min="5636" max="5636" width="13.7109375" style="1493" customWidth="1"/>
    <col min="5637" max="5637" width="21.7109375" style="1493" customWidth="1"/>
    <col min="5638" max="5639" width="15.7109375" style="1493" customWidth="1"/>
    <col min="5640" max="5640" width="9.140625" style="1493"/>
    <col min="5641" max="5641" width="12.140625" style="1493" bestFit="1" customWidth="1"/>
    <col min="5642" max="5883" width="9.140625" style="1493"/>
    <col min="5884" max="5884" width="7.7109375" style="1493" customWidth="1"/>
    <col min="5885" max="5885" width="37.7109375" style="1493" customWidth="1"/>
    <col min="5886" max="5886" width="15.7109375" style="1493" customWidth="1"/>
    <col min="5887" max="5887" width="11.7109375" style="1493" customWidth="1"/>
    <col min="5888" max="5890" width="15.7109375" style="1493" customWidth="1"/>
    <col min="5891" max="5891" width="30.7109375" style="1493" customWidth="1"/>
    <col min="5892" max="5892" width="13.7109375" style="1493" customWidth="1"/>
    <col min="5893" max="5893" width="21.7109375" style="1493" customWidth="1"/>
    <col min="5894" max="5895" width="15.7109375" style="1493" customWidth="1"/>
    <col min="5896" max="5896" width="9.140625" style="1493"/>
    <col min="5897" max="5897" width="12.140625" style="1493" bestFit="1" customWidth="1"/>
    <col min="5898" max="6139" width="9.140625" style="1493"/>
    <col min="6140" max="6140" width="7.7109375" style="1493" customWidth="1"/>
    <col min="6141" max="6141" width="37.7109375" style="1493" customWidth="1"/>
    <col min="6142" max="6142" width="15.7109375" style="1493" customWidth="1"/>
    <col min="6143" max="6143" width="11.7109375" style="1493" customWidth="1"/>
    <col min="6144" max="6146" width="15.7109375" style="1493" customWidth="1"/>
    <col min="6147" max="6147" width="30.7109375" style="1493" customWidth="1"/>
    <col min="6148" max="6148" width="13.7109375" style="1493" customWidth="1"/>
    <col min="6149" max="6149" width="21.7109375" style="1493" customWidth="1"/>
    <col min="6150" max="6151" width="15.7109375" style="1493" customWidth="1"/>
    <col min="6152" max="6152" width="9.140625" style="1493"/>
    <col min="6153" max="6153" width="12.140625" style="1493" bestFit="1" customWidth="1"/>
    <col min="6154" max="6395" width="9.140625" style="1493"/>
    <col min="6396" max="6396" width="7.7109375" style="1493" customWidth="1"/>
    <col min="6397" max="6397" width="37.7109375" style="1493" customWidth="1"/>
    <col min="6398" max="6398" width="15.7109375" style="1493" customWidth="1"/>
    <col min="6399" max="6399" width="11.7109375" style="1493" customWidth="1"/>
    <col min="6400" max="6402" width="15.7109375" style="1493" customWidth="1"/>
    <col min="6403" max="6403" width="30.7109375" style="1493" customWidth="1"/>
    <col min="6404" max="6404" width="13.7109375" style="1493" customWidth="1"/>
    <col min="6405" max="6405" width="21.7109375" style="1493" customWidth="1"/>
    <col min="6406" max="6407" width="15.7109375" style="1493" customWidth="1"/>
    <col min="6408" max="6408" width="9.140625" style="1493"/>
    <col min="6409" max="6409" width="12.140625" style="1493" bestFit="1" customWidth="1"/>
    <col min="6410" max="6651" width="9.140625" style="1493"/>
    <col min="6652" max="6652" width="7.7109375" style="1493" customWidth="1"/>
    <col min="6653" max="6653" width="37.7109375" style="1493" customWidth="1"/>
    <col min="6654" max="6654" width="15.7109375" style="1493" customWidth="1"/>
    <col min="6655" max="6655" width="11.7109375" style="1493" customWidth="1"/>
    <col min="6656" max="6658" width="15.7109375" style="1493" customWidth="1"/>
    <col min="6659" max="6659" width="30.7109375" style="1493" customWidth="1"/>
    <col min="6660" max="6660" width="13.7109375" style="1493" customWidth="1"/>
    <col min="6661" max="6661" width="21.7109375" style="1493" customWidth="1"/>
    <col min="6662" max="6663" width="15.7109375" style="1493" customWidth="1"/>
    <col min="6664" max="6664" width="9.140625" style="1493"/>
    <col min="6665" max="6665" width="12.140625" style="1493" bestFit="1" customWidth="1"/>
    <col min="6666" max="6907" width="9.140625" style="1493"/>
    <col min="6908" max="6908" width="7.7109375" style="1493" customWidth="1"/>
    <col min="6909" max="6909" width="37.7109375" style="1493" customWidth="1"/>
    <col min="6910" max="6910" width="15.7109375" style="1493" customWidth="1"/>
    <col min="6911" max="6911" width="11.7109375" style="1493" customWidth="1"/>
    <col min="6912" max="6914" width="15.7109375" style="1493" customWidth="1"/>
    <col min="6915" max="6915" width="30.7109375" style="1493" customWidth="1"/>
    <col min="6916" max="6916" width="13.7109375" style="1493" customWidth="1"/>
    <col min="6917" max="6917" width="21.7109375" style="1493" customWidth="1"/>
    <col min="6918" max="6919" width="15.7109375" style="1493" customWidth="1"/>
    <col min="6920" max="6920" width="9.140625" style="1493"/>
    <col min="6921" max="6921" width="12.140625" style="1493" bestFit="1" customWidth="1"/>
    <col min="6922" max="7163" width="9.140625" style="1493"/>
    <col min="7164" max="7164" width="7.7109375" style="1493" customWidth="1"/>
    <col min="7165" max="7165" width="37.7109375" style="1493" customWidth="1"/>
    <col min="7166" max="7166" width="15.7109375" style="1493" customWidth="1"/>
    <col min="7167" max="7167" width="11.7109375" style="1493" customWidth="1"/>
    <col min="7168" max="7170" width="15.7109375" style="1493" customWidth="1"/>
    <col min="7171" max="7171" width="30.7109375" style="1493" customWidth="1"/>
    <col min="7172" max="7172" width="13.7109375" style="1493" customWidth="1"/>
    <col min="7173" max="7173" width="21.7109375" style="1493" customWidth="1"/>
    <col min="7174" max="7175" width="15.7109375" style="1493" customWidth="1"/>
    <col min="7176" max="7176" width="9.140625" style="1493"/>
    <col min="7177" max="7177" width="12.140625" style="1493" bestFit="1" customWidth="1"/>
    <col min="7178" max="7419" width="9.140625" style="1493"/>
    <col min="7420" max="7420" width="7.7109375" style="1493" customWidth="1"/>
    <col min="7421" max="7421" width="37.7109375" style="1493" customWidth="1"/>
    <col min="7422" max="7422" width="15.7109375" style="1493" customWidth="1"/>
    <col min="7423" max="7423" width="11.7109375" style="1493" customWidth="1"/>
    <col min="7424" max="7426" width="15.7109375" style="1493" customWidth="1"/>
    <col min="7427" max="7427" width="30.7109375" style="1493" customWidth="1"/>
    <col min="7428" max="7428" width="13.7109375" style="1493" customWidth="1"/>
    <col min="7429" max="7429" width="21.7109375" style="1493" customWidth="1"/>
    <col min="7430" max="7431" width="15.7109375" style="1493" customWidth="1"/>
    <col min="7432" max="7432" width="9.140625" style="1493"/>
    <col min="7433" max="7433" width="12.140625" style="1493" bestFit="1" customWidth="1"/>
    <col min="7434" max="7675" width="9.140625" style="1493"/>
    <col min="7676" max="7676" width="7.7109375" style="1493" customWidth="1"/>
    <col min="7677" max="7677" width="37.7109375" style="1493" customWidth="1"/>
    <col min="7678" max="7678" width="15.7109375" style="1493" customWidth="1"/>
    <col min="7679" max="7679" width="11.7109375" style="1493" customWidth="1"/>
    <col min="7680" max="7682" width="15.7109375" style="1493" customWidth="1"/>
    <col min="7683" max="7683" width="30.7109375" style="1493" customWidth="1"/>
    <col min="7684" max="7684" width="13.7109375" style="1493" customWidth="1"/>
    <col min="7685" max="7685" width="21.7109375" style="1493" customWidth="1"/>
    <col min="7686" max="7687" width="15.7109375" style="1493" customWidth="1"/>
    <col min="7688" max="7688" width="9.140625" style="1493"/>
    <col min="7689" max="7689" width="12.140625" style="1493" bestFit="1" customWidth="1"/>
    <col min="7690" max="7931" width="9.140625" style="1493"/>
    <col min="7932" max="7932" width="7.7109375" style="1493" customWidth="1"/>
    <col min="7933" max="7933" width="37.7109375" style="1493" customWidth="1"/>
    <col min="7934" max="7934" width="15.7109375" style="1493" customWidth="1"/>
    <col min="7935" max="7935" width="11.7109375" style="1493" customWidth="1"/>
    <col min="7936" max="7938" width="15.7109375" style="1493" customWidth="1"/>
    <col min="7939" max="7939" width="30.7109375" style="1493" customWidth="1"/>
    <col min="7940" max="7940" width="13.7109375" style="1493" customWidth="1"/>
    <col min="7941" max="7941" width="21.7109375" style="1493" customWidth="1"/>
    <col min="7942" max="7943" width="15.7109375" style="1493" customWidth="1"/>
    <col min="7944" max="7944" width="9.140625" style="1493"/>
    <col min="7945" max="7945" width="12.140625" style="1493" bestFit="1" customWidth="1"/>
    <col min="7946" max="8187" width="9.140625" style="1493"/>
    <col min="8188" max="8188" width="7.7109375" style="1493" customWidth="1"/>
    <col min="8189" max="8189" width="37.7109375" style="1493" customWidth="1"/>
    <col min="8190" max="8190" width="15.7109375" style="1493" customWidth="1"/>
    <col min="8191" max="8191" width="11.7109375" style="1493" customWidth="1"/>
    <col min="8192" max="8194" width="15.7109375" style="1493" customWidth="1"/>
    <col min="8195" max="8195" width="30.7109375" style="1493" customWidth="1"/>
    <col min="8196" max="8196" width="13.7109375" style="1493" customWidth="1"/>
    <col min="8197" max="8197" width="21.7109375" style="1493" customWidth="1"/>
    <col min="8198" max="8199" width="15.7109375" style="1493" customWidth="1"/>
    <col min="8200" max="8200" width="9.140625" style="1493"/>
    <col min="8201" max="8201" width="12.140625" style="1493" bestFit="1" customWidth="1"/>
    <col min="8202" max="8443" width="9.140625" style="1493"/>
    <col min="8444" max="8444" width="7.7109375" style="1493" customWidth="1"/>
    <col min="8445" max="8445" width="37.7109375" style="1493" customWidth="1"/>
    <col min="8446" max="8446" width="15.7109375" style="1493" customWidth="1"/>
    <col min="8447" max="8447" width="11.7109375" style="1493" customWidth="1"/>
    <col min="8448" max="8450" width="15.7109375" style="1493" customWidth="1"/>
    <col min="8451" max="8451" width="30.7109375" style="1493" customWidth="1"/>
    <col min="8452" max="8452" width="13.7109375" style="1493" customWidth="1"/>
    <col min="8453" max="8453" width="21.7109375" style="1493" customWidth="1"/>
    <col min="8454" max="8455" width="15.7109375" style="1493" customWidth="1"/>
    <col min="8456" max="8456" width="9.140625" style="1493"/>
    <col min="8457" max="8457" width="12.140625" style="1493" bestFit="1" customWidth="1"/>
    <col min="8458" max="8699" width="9.140625" style="1493"/>
    <col min="8700" max="8700" width="7.7109375" style="1493" customWidth="1"/>
    <col min="8701" max="8701" width="37.7109375" style="1493" customWidth="1"/>
    <col min="8702" max="8702" width="15.7109375" style="1493" customWidth="1"/>
    <col min="8703" max="8703" width="11.7109375" style="1493" customWidth="1"/>
    <col min="8704" max="8706" width="15.7109375" style="1493" customWidth="1"/>
    <col min="8707" max="8707" width="30.7109375" style="1493" customWidth="1"/>
    <col min="8708" max="8708" width="13.7109375" style="1493" customWidth="1"/>
    <col min="8709" max="8709" width="21.7109375" style="1493" customWidth="1"/>
    <col min="8710" max="8711" width="15.7109375" style="1493" customWidth="1"/>
    <col min="8712" max="8712" width="9.140625" style="1493"/>
    <col min="8713" max="8713" width="12.140625" style="1493" bestFit="1" customWidth="1"/>
    <col min="8714" max="8955" width="9.140625" style="1493"/>
    <col min="8956" max="8956" width="7.7109375" style="1493" customWidth="1"/>
    <col min="8957" max="8957" width="37.7109375" style="1493" customWidth="1"/>
    <col min="8958" max="8958" width="15.7109375" style="1493" customWidth="1"/>
    <col min="8959" max="8959" width="11.7109375" style="1493" customWidth="1"/>
    <col min="8960" max="8962" width="15.7109375" style="1493" customWidth="1"/>
    <col min="8963" max="8963" width="30.7109375" style="1493" customWidth="1"/>
    <col min="8964" max="8964" width="13.7109375" style="1493" customWidth="1"/>
    <col min="8965" max="8965" width="21.7109375" style="1493" customWidth="1"/>
    <col min="8966" max="8967" width="15.7109375" style="1493" customWidth="1"/>
    <col min="8968" max="8968" width="9.140625" style="1493"/>
    <col min="8969" max="8969" width="12.140625" style="1493" bestFit="1" customWidth="1"/>
    <col min="8970" max="9211" width="9.140625" style="1493"/>
    <col min="9212" max="9212" width="7.7109375" style="1493" customWidth="1"/>
    <col min="9213" max="9213" width="37.7109375" style="1493" customWidth="1"/>
    <col min="9214" max="9214" width="15.7109375" style="1493" customWidth="1"/>
    <col min="9215" max="9215" width="11.7109375" style="1493" customWidth="1"/>
    <col min="9216" max="9218" width="15.7109375" style="1493" customWidth="1"/>
    <col min="9219" max="9219" width="30.7109375" style="1493" customWidth="1"/>
    <col min="9220" max="9220" width="13.7109375" style="1493" customWidth="1"/>
    <col min="9221" max="9221" width="21.7109375" style="1493" customWidth="1"/>
    <col min="9222" max="9223" width="15.7109375" style="1493" customWidth="1"/>
    <col min="9224" max="9224" width="9.140625" style="1493"/>
    <col min="9225" max="9225" width="12.140625" style="1493" bestFit="1" customWidth="1"/>
    <col min="9226" max="9467" width="9.140625" style="1493"/>
    <col min="9468" max="9468" width="7.7109375" style="1493" customWidth="1"/>
    <col min="9469" max="9469" width="37.7109375" style="1493" customWidth="1"/>
    <col min="9470" max="9470" width="15.7109375" style="1493" customWidth="1"/>
    <col min="9471" max="9471" width="11.7109375" style="1493" customWidth="1"/>
    <col min="9472" max="9474" width="15.7109375" style="1493" customWidth="1"/>
    <col min="9475" max="9475" width="30.7109375" style="1493" customWidth="1"/>
    <col min="9476" max="9476" width="13.7109375" style="1493" customWidth="1"/>
    <col min="9477" max="9477" width="21.7109375" style="1493" customWidth="1"/>
    <col min="9478" max="9479" width="15.7109375" style="1493" customWidth="1"/>
    <col min="9480" max="9480" width="9.140625" style="1493"/>
    <col min="9481" max="9481" width="12.140625" style="1493" bestFit="1" customWidth="1"/>
    <col min="9482" max="9723" width="9.140625" style="1493"/>
    <col min="9724" max="9724" width="7.7109375" style="1493" customWidth="1"/>
    <col min="9725" max="9725" width="37.7109375" style="1493" customWidth="1"/>
    <col min="9726" max="9726" width="15.7109375" style="1493" customWidth="1"/>
    <col min="9727" max="9727" width="11.7109375" style="1493" customWidth="1"/>
    <col min="9728" max="9730" width="15.7109375" style="1493" customWidth="1"/>
    <col min="9731" max="9731" width="30.7109375" style="1493" customWidth="1"/>
    <col min="9732" max="9732" width="13.7109375" style="1493" customWidth="1"/>
    <col min="9733" max="9733" width="21.7109375" style="1493" customWidth="1"/>
    <col min="9734" max="9735" width="15.7109375" style="1493" customWidth="1"/>
    <col min="9736" max="9736" width="9.140625" style="1493"/>
    <col min="9737" max="9737" width="12.140625" style="1493" bestFit="1" customWidth="1"/>
    <col min="9738" max="9979" width="9.140625" style="1493"/>
    <col min="9980" max="9980" width="7.7109375" style="1493" customWidth="1"/>
    <col min="9981" max="9981" width="37.7109375" style="1493" customWidth="1"/>
    <col min="9982" max="9982" width="15.7109375" style="1493" customWidth="1"/>
    <col min="9983" max="9983" width="11.7109375" style="1493" customWidth="1"/>
    <col min="9984" max="9986" width="15.7109375" style="1493" customWidth="1"/>
    <col min="9987" max="9987" width="30.7109375" style="1493" customWidth="1"/>
    <col min="9988" max="9988" width="13.7109375" style="1493" customWidth="1"/>
    <col min="9989" max="9989" width="21.7109375" style="1493" customWidth="1"/>
    <col min="9990" max="9991" width="15.7109375" style="1493" customWidth="1"/>
    <col min="9992" max="9992" width="9.140625" style="1493"/>
    <col min="9993" max="9993" width="12.140625" style="1493" bestFit="1" customWidth="1"/>
    <col min="9994" max="10235" width="9.140625" style="1493"/>
    <col min="10236" max="10236" width="7.7109375" style="1493" customWidth="1"/>
    <col min="10237" max="10237" width="37.7109375" style="1493" customWidth="1"/>
    <col min="10238" max="10238" width="15.7109375" style="1493" customWidth="1"/>
    <col min="10239" max="10239" width="11.7109375" style="1493" customWidth="1"/>
    <col min="10240" max="10242" width="15.7109375" style="1493" customWidth="1"/>
    <col min="10243" max="10243" width="30.7109375" style="1493" customWidth="1"/>
    <col min="10244" max="10244" width="13.7109375" style="1493" customWidth="1"/>
    <col min="10245" max="10245" width="21.7109375" style="1493" customWidth="1"/>
    <col min="10246" max="10247" width="15.7109375" style="1493" customWidth="1"/>
    <col min="10248" max="10248" width="9.140625" style="1493"/>
    <col min="10249" max="10249" width="12.140625" style="1493" bestFit="1" customWidth="1"/>
    <col min="10250" max="10491" width="9.140625" style="1493"/>
    <col min="10492" max="10492" width="7.7109375" style="1493" customWidth="1"/>
    <col min="10493" max="10493" width="37.7109375" style="1493" customWidth="1"/>
    <col min="10494" max="10494" width="15.7109375" style="1493" customWidth="1"/>
    <col min="10495" max="10495" width="11.7109375" style="1493" customWidth="1"/>
    <col min="10496" max="10498" width="15.7109375" style="1493" customWidth="1"/>
    <col min="10499" max="10499" width="30.7109375" style="1493" customWidth="1"/>
    <col min="10500" max="10500" width="13.7109375" style="1493" customWidth="1"/>
    <col min="10501" max="10501" width="21.7109375" style="1493" customWidth="1"/>
    <col min="10502" max="10503" width="15.7109375" style="1493" customWidth="1"/>
    <col min="10504" max="10504" width="9.140625" style="1493"/>
    <col min="10505" max="10505" width="12.140625" style="1493" bestFit="1" customWidth="1"/>
    <col min="10506" max="10747" width="9.140625" style="1493"/>
    <col min="10748" max="10748" width="7.7109375" style="1493" customWidth="1"/>
    <col min="10749" max="10749" width="37.7109375" style="1493" customWidth="1"/>
    <col min="10750" max="10750" width="15.7109375" style="1493" customWidth="1"/>
    <col min="10751" max="10751" width="11.7109375" style="1493" customWidth="1"/>
    <col min="10752" max="10754" width="15.7109375" style="1493" customWidth="1"/>
    <col min="10755" max="10755" width="30.7109375" style="1493" customWidth="1"/>
    <col min="10756" max="10756" width="13.7109375" style="1493" customWidth="1"/>
    <col min="10757" max="10757" width="21.7109375" style="1493" customWidth="1"/>
    <col min="10758" max="10759" width="15.7109375" style="1493" customWidth="1"/>
    <col min="10760" max="10760" width="9.140625" style="1493"/>
    <col min="10761" max="10761" width="12.140625" style="1493" bestFit="1" customWidth="1"/>
    <col min="10762" max="11003" width="9.140625" style="1493"/>
    <col min="11004" max="11004" width="7.7109375" style="1493" customWidth="1"/>
    <col min="11005" max="11005" width="37.7109375" style="1493" customWidth="1"/>
    <col min="11006" max="11006" width="15.7109375" style="1493" customWidth="1"/>
    <col min="11007" max="11007" width="11.7109375" style="1493" customWidth="1"/>
    <col min="11008" max="11010" width="15.7109375" style="1493" customWidth="1"/>
    <col min="11011" max="11011" width="30.7109375" style="1493" customWidth="1"/>
    <col min="11012" max="11012" width="13.7109375" style="1493" customWidth="1"/>
    <col min="11013" max="11013" width="21.7109375" style="1493" customWidth="1"/>
    <col min="11014" max="11015" width="15.7109375" style="1493" customWidth="1"/>
    <col min="11016" max="11016" width="9.140625" style="1493"/>
    <col min="11017" max="11017" width="12.140625" style="1493" bestFit="1" customWidth="1"/>
    <col min="11018" max="11259" width="9.140625" style="1493"/>
    <col min="11260" max="11260" width="7.7109375" style="1493" customWidth="1"/>
    <col min="11261" max="11261" width="37.7109375" style="1493" customWidth="1"/>
    <col min="11262" max="11262" width="15.7109375" style="1493" customWidth="1"/>
    <col min="11263" max="11263" width="11.7109375" style="1493" customWidth="1"/>
    <col min="11264" max="11266" width="15.7109375" style="1493" customWidth="1"/>
    <col min="11267" max="11267" width="30.7109375" style="1493" customWidth="1"/>
    <col min="11268" max="11268" width="13.7109375" style="1493" customWidth="1"/>
    <col min="11269" max="11269" width="21.7109375" style="1493" customWidth="1"/>
    <col min="11270" max="11271" width="15.7109375" style="1493" customWidth="1"/>
    <col min="11272" max="11272" width="9.140625" style="1493"/>
    <col min="11273" max="11273" width="12.140625" style="1493" bestFit="1" customWidth="1"/>
    <col min="11274" max="11515" width="9.140625" style="1493"/>
    <col min="11516" max="11516" width="7.7109375" style="1493" customWidth="1"/>
    <col min="11517" max="11517" width="37.7109375" style="1493" customWidth="1"/>
    <col min="11518" max="11518" width="15.7109375" style="1493" customWidth="1"/>
    <col min="11519" max="11519" width="11.7109375" style="1493" customWidth="1"/>
    <col min="11520" max="11522" width="15.7109375" style="1493" customWidth="1"/>
    <col min="11523" max="11523" width="30.7109375" style="1493" customWidth="1"/>
    <col min="11524" max="11524" width="13.7109375" style="1493" customWidth="1"/>
    <col min="11525" max="11525" width="21.7109375" style="1493" customWidth="1"/>
    <col min="11526" max="11527" width="15.7109375" style="1493" customWidth="1"/>
    <col min="11528" max="11528" width="9.140625" style="1493"/>
    <col min="11529" max="11529" width="12.140625" style="1493" bestFit="1" customWidth="1"/>
    <col min="11530" max="11771" width="9.140625" style="1493"/>
    <col min="11772" max="11772" width="7.7109375" style="1493" customWidth="1"/>
    <col min="11773" max="11773" width="37.7109375" style="1493" customWidth="1"/>
    <col min="11774" max="11774" width="15.7109375" style="1493" customWidth="1"/>
    <col min="11775" max="11775" width="11.7109375" style="1493" customWidth="1"/>
    <col min="11776" max="11778" width="15.7109375" style="1493" customWidth="1"/>
    <col min="11779" max="11779" width="30.7109375" style="1493" customWidth="1"/>
    <col min="11780" max="11780" width="13.7109375" style="1493" customWidth="1"/>
    <col min="11781" max="11781" width="21.7109375" style="1493" customWidth="1"/>
    <col min="11782" max="11783" width="15.7109375" style="1493" customWidth="1"/>
    <col min="11784" max="11784" width="9.140625" style="1493"/>
    <col min="11785" max="11785" width="12.140625" style="1493" bestFit="1" customWidth="1"/>
    <col min="11786" max="12027" width="9.140625" style="1493"/>
    <col min="12028" max="12028" width="7.7109375" style="1493" customWidth="1"/>
    <col min="12029" max="12029" width="37.7109375" style="1493" customWidth="1"/>
    <col min="12030" max="12030" width="15.7109375" style="1493" customWidth="1"/>
    <col min="12031" max="12031" width="11.7109375" style="1493" customWidth="1"/>
    <col min="12032" max="12034" width="15.7109375" style="1493" customWidth="1"/>
    <col min="12035" max="12035" width="30.7109375" style="1493" customWidth="1"/>
    <col min="12036" max="12036" width="13.7109375" style="1493" customWidth="1"/>
    <col min="12037" max="12037" width="21.7109375" style="1493" customWidth="1"/>
    <col min="12038" max="12039" width="15.7109375" style="1493" customWidth="1"/>
    <col min="12040" max="12040" width="9.140625" style="1493"/>
    <col min="12041" max="12041" width="12.140625" style="1493" bestFit="1" customWidth="1"/>
    <col min="12042" max="12283" width="9.140625" style="1493"/>
    <col min="12284" max="12284" width="7.7109375" style="1493" customWidth="1"/>
    <col min="12285" max="12285" width="37.7109375" style="1493" customWidth="1"/>
    <col min="12286" max="12286" width="15.7109375" style="1493" customWidth="1"/>
    <col min="12287" max="12287" width="11.7109375" style="1493" customWidth="1"/>
    <col min="12288" max="12290" width="15.7109375" style="1493" customWidth="1"/>
    <col min="12291" max="12291" width="30.7109375" style="1493" customWidth="1"/>
    <col min="12292" max="12292" width="13.7109375" style="1493" customWidth="1"/>
    <col min="12293" max="12293" width="21.7109375" style="1493" customWidth="1"/>
    <col min="12294" max="12295" width="15.7109375" style="1493" customWidth="1"/>
    <col min="12296" max="12296" width="9.140625" style="1493"/>
    <col min="12297" max="12297" width="12.140625" style="1493" bestFit="1" customWidth="1"/>
    <col min="12298" max="12539" width="9.140625" style="1493"/>
    <col min="12540" max="12540" width="7.7109375" style="1493" customWidth="1"/>
    <col min="12541" max="12541" width="37.7109375" style="1493" customWidth="1"/>
    <col min="12542" max="12542" width="15.7109375" style="1493" customWidth="1"/>
    <col min="12543" max="12543" width="11.7109375" style="1493" customWidth="1"/>
    <col min="12544" max="12546" width="15.7109375" style="1493" customWidth="1"/>
    <col min="12547" max="12547" width="30.7109375" style="1493" customWidth="1"/>
    <col min="12548" max="12548" width="13.7109375" style="1493" customWidth="1"/>
    <col min="12549" max="12549" width="21.7109375" style="1493" customWidth="1"/>
    <col min="12550" max="12551" width="15.7109375" style="1493" customWidth="1"/>
    <col min="12552" max="12552" width="9.140625" style="1493"/>
    <col min="12553" max="12553" width="12.140625" style="1493" bestFit="1" customWidth="1"/>
    <col min="12554" max="12795" width="9.140625" style="1493"/>
    <col min="12796" max="12796" width="7.7109375" style="1493" customWidth="1"/>
    <col min="12797" max="12797" width="37.7109375" style="1493" customWidth="1"/>
    <col min="12798" max="12798" width="15.7109375" style="1493" customWidth="1"/>
    <col min="12799" max="12799" width="11.7109375" style="1493" customWidth="1"/>
    <col min="12800" max="12802" width="15.7109375" style="1493" customWidth="1"/>
    <col min="12803" max="12803" width="30.7109375" style="1493" customWidth="1"/>
    <col min="12804" max="12804" width="13.7109375" style="1493" customWidth="1"/>
    <col min="12805" max="12805" width="21.7109375" style="1493" customWidth="1"/>
    <col min="12806" max="12807" width="15.7109375" style="1493" customWidth="1"/>
    <col min="12808" max="12808" width="9.140625" style="1493"/>
    <col min="12809" max="12809" width="12.140625" style="1493" bestFit="1" customWidth="1"/>
    <col min="12810" max="13051" width="9.140625" style="1493"/>
    <col min="13052" max="13052" width="7.7109375" style="1493" customWidth="1"/>
    <col min="13053" max="13053" width="37.7109375" style="1493" customWidth="1"/>
    <col min="13054" max="13054" width="15.7109375" style="1493" customWidth="1"/>
    <col min="13055" max="13055" width="11.7109375" style="1493" customWidth="1"/>
    <col min="13056" max="13058" width="15.7109375" style="1493" customWidth="1"/>
    <col min="13059" max="13059" width="30.7109375" style="1493" customWidth="1"/>
    <col min="13060" max="13060" width="13.7109375" style="1493" customWidth="1"/>
    <col min="13061" max="13061" width="21.7109375" style="1493" customWidth="1"/>
    <col min="13062" max="13063" width="15.7109375" style="1493" customWidth="1"/>
    <col min="13064" max="13064" width="9.140625" style="1493"/>
    <col min="13065" max="13065" width="12.140625" style="1493" bestFit="1" customWidth="1"/>
    <col min="13066" max="13307" width="9.140625" style="1493"/>
    <col min="13308" max="13308" width="7.7109375" style="1493" customWidth="1"/>
    <col min="13309" max="13309" width="37.7109375" style="1493" customWidth="1"/>
    <col min="13310" max="13310" width="15.7109375" style="1493" customWidth="1"/>
    <col min="13311" max="13311" width="11.7109375" style="1493" customWidth="1"/>
    <col min="13312" max="13314" width="15.7109375" style="1493" customWidth="1"/>
    <col min="13315" max="13315" width="30.7109375" style="1493" customWidth="1"/>
    <col min="13316" max="13316" width="13.7109375" style="1493" customWidth="1"/>
    <col min="13317" max="13317" width="21.7109375" style="1493" customWidth="1"/>
    <col min="13318" max="13319" width="15.7109375" style="1493" customWidth="1"/>
    <col min="13320" max="13320" width="9.140625" style="1493"/>
    <col min="13321" max="13321" width="12.140625" style="1493" bestFit="1" customWidth="1"/>
    <col min="13322" max="13563" width="9.140625" style="1493"/>
    <col min="13564" max="13564" width="7.7109375" style="1493" customWidth="1"/>
    <col min="13565" max="13565" width="37.7109375" style="1493" customWidth="1"/>
    <col min="13566" max="13566" width="15.7109375" style="1493" customWidth="1"/>
    <col min="13567" max="13567" width="11.7109375" style="1493" customWidth="1"/>
    <col min="13568" max="13570" width="15.7109375" style="1493" customWidth="1"/>
    <col min="13571" max="13571" width="30.7109375" style="1493" customWidth="1"/>
    <col min="13572" max="13572" width="13.7109375" style="1493" customWidth="1"/>
    <col min="13573" max="13573" width="21.7109375" style="1493" customWidth="1"/>
    <col min="13574" max="13575" width="15.7109375" style="1493" customWidth="1"/>
    <col min="13576" max="13576" width="9.140625" style="1493"/>
    <col min="13577" max="13577" width="12.140625" style="1493" bestFit="1" customWidth="1"/>
    <col min="13578" max="13819" width="9.140625" style="1493"/>
    <col min="13820" max="13820" width="7.7109375" style="1493" customWidth="1"/>
    <col min="13821" max="13821" width="37.7109375" style="1493" customWidth="1"/>
    <col min="13822" max="13822" width="15.7109375" style="1493" customWidth="1"/>
    <col min="13823" max="13823" width="11.7109375" style="1493" customWidth="1"/>
    <col min="13824" max="13826" width="15.7109375" style="1493" customWidth="1"/>
    <col min="13827" max="13827" width="30.7109375" style="1493" customWidth="1"/>
    <col min="13828" max="13828" width="13.7109375" style="1493" customWidth="1"/>
    <col min="13829" max="13829" width="21.7109375" style="1493" customWidth="1"/>
    <col min="13830" max="13831" width="15.7109375" style="1493" customWidth="1"/>
    <col min="13832" max="13832" width="9.140625" style="1493"/>
    <col min="13833" max="13833" width="12.140625" style="1493" bestFit="1" customWidth="1"/>
    <col min="13834" max="14075" width="9.140625" style="1493"/>
    <col min="14076" max="14076" width="7.7109375" style="1493" customWidth="1"/>
    <col min="14077" max="14077" width="37.7109375" style="1493" customWidth="1"/>
    <col min="14078" max="14078" width="15.7109375" style="1493" customWidth="1"/>
    <col min="14079" max="14079" width="11.7109375" style="1493" customWidth="1"/>
    <col min="14080" max="14082" width="15.7109375" style="1493" customWidth="1"/>
    <col min="14083" max="14083" width="30.7109375" style="1493" customWidth="1"/>
    <col min="14084" max="14084" width="13.7109375" style="1493" customWidth="1"/>
    <col min="14085" max="14085" width="21.7109375" style="1493" customWidth="1"/>
    <col min="14086" max="14087" width="15.7109375" style="1493" customWidth="1"/>
    <col min="14088" max="14088" width="9.140625" style="1493"/>
    <col min="14089" max="14089" width="12.140625" style="1493" bestFit="1" customWidth="1"/>
    <col min="14090" max="14331" width="9.140625" style="1493"/>
    <col min="14332" max="14332" width="7.7109375" style="1493" customWidth="1"/>
    <col min="14333" max="14333" width="37.7109375" style="1493" customWidth="1"/>
    <col min="14334" max="14334" width="15.7109375" style="1493" customWidth="1"/>
    <col min="14335" max="14335" width="11.7109375" style="1493" customWidth="1"/>
    <col min="14336" max="14338" width="15.7109375" style="1493" customWidth="1"/>
    <col min="14339" max="14339" width="30.7109375" style="1493" customWidth="1"/>
    <col min="14340" max="14340" width="13.7109375" style="1493" customWidth="1"/>
    <col min="14341" max="14341" width="21.7109375" style="1493" customWidth="1"/>
    <col min="14342" max="14343" width="15.7109375" style="1493" customWidth="1"/>
    <col min="14344" max="14344" width="9.140625" style="1493"/>
    <col min="14345" max="14345" width="12.140625" style="1493" bestFit="1" customWidth="1"/>
    <col min="14346" max="14587" width="9.140625" style="1493"/>
    <col min="14588" max="14588" width="7.7109375" style="1493" customWidth="1"/>
    <col min="14589" max="14589" width="37.7109375" style="1493" customWidth="1"/>
    <col min="14590" max="14590" width="15.7109375" style="1493" customWidth="1"/>
    <col min="14591" max="14591" width="11.7109375" style="1493" customWidth="1"/>
    <col min="14592" max="14594" width="15.7109375" style="1493" customWidth="1"/>
    <col min="14595" max="14595" width="30.7109375" style="1493" customWidth="1"/>
    <col min="14596" max="14596" width="13.7109375" style="1493" customWidth="1"/>
    <col min="14597" max="14597" width="21.7109375" style="1493" customWidth="1"/>
    <col min="14598" max="14599" width="15.7109375" style="1493" customWidth="1"/>
    <col min="14600" max="14600" width="9.140625" style="1493"/>
    <col min="14601" max="14601" width="12.140625" style="1493" bestFit="1" customWidth="1"/>
    <col min="14602" max="14843" width="9.140625" style="1493"/>
    <col min="14844" max="14844" width="7.7109375" style="1493" customWidth="1"/>
    <col min="14845" max="14845" width="37.7109375" style="1493" customWidth="1"/>
    <col min="14846" max="14846" width="15.7109375" style="1493" customWidth="1"/>
    <col min="14847" max="14847" width="11.7109375" style="1493" customWidth="1"/>
    <col min="14848" max="14850" width="15.7109375" style="1493" customWidth="1"/>
    <col min="14851" max="14851" width="30.7109375" style="1493" customWidth="1"/>
    <col min="14852" max="14852" width="13.7109375" style="1493" customWidth="1"/>
    <col min="14853" max="14853" width="21.7109375" style="1493" customWidth="1"/>
    <col min="14854" max="14855" width="15.7109375" style="1493" customWidth="1"/>
    <col min="14856" max="14856" width="9.140625" style="1493"/>
    <col min="14857" max="14857" width="12.140625" style="1493" bestFit="1" customWidth="1"/>
    <col min="14858" max="15099" width="9.140625" style="1493"/>
    <col min="15100" max="15100" width="7.7109375" style="1493" customWidth="1"/>
    <col min="15101" max="15101" width="37.7109375" style="1493" customWidth="1"/>
    <col min="15102" max="15102" width="15.7109375" style="1493" customWidth="1"/>
    <col min="15103" max="15103" width="11.7109375" style="1493" customWidth="1"/>
    <col min="15104" max="15106" width="15.7109375" style="1493" customWidth="1"/>
    <col min="15107" max="15107" width="30.7109375" style="1493" customWidth="1"/>
    <col min="15108" max="15108" width="13.7109375" style="1493" customWidth="1"/>
    <col min="15109" max="15109" width="21.7109375" style="1493" customWidth="1"/>
    <col min="15110" max="15111" width="15.7109375" style="1493" customWidth="1"/>
    <col min="15112" max="15112" width="9.140625" style="1493"/>
    <col min="15113" max="15113" width="12.140625" style="1493" bestFit="1" customWidth="1"/>
    <col min="15114" max="15355" width="9.140625" style="1493"/>
    <col min="15356" max="15356" width="7.7109375" style="1493" customWidth="1"/>
    <col min="15357" max="15357" width="37.7109375" style="1493" customWidth="1"/>
    <col min="15358" max="15358" width="15.7109375" style="1493" customWidth="1"/>
    <col min="15359" max="15359" width="11.7109375" style="1493" customWidth="1"/>
    <col min="15360" max="15362" width="15.7109375" style="1493" customWidth="1"/>
    <col min="15363" max="15363" width="30.7109375" style="1493" customWidth="1"/>
    <col min="15364" max="15364" width="13.7109375" style="1493" customWidth="1"/>
    <col min="15365" max="15365" width="21.7109375" style="1493" customWidth="1"/>
    <col min="15366" max="15367" width="15.7109375" style="1493" customWidth="1"/>
    <col min="15368" max="15368" width="9.140625" style="1493"/>
    <col min="15369" max="15369" width="12.140625" style="1493" bestFit="1" customWidth="1"/>
    <col min="15370" max="15611" width="9.140625" style="1493"/>
    <col min="15612" max="15612" width="7.7109375" style="1493" customWidth="1"/>
    <col min="15613" max="15613" width="37.7109375" style="1493" customWidth="1"/>
    <col min="15614" max="15614" width="15.7109375" style="1493" customWidth="1"/>
    <col min="15615" max="15615" width="11.7109375" style="1493" customWidth="1"/>
    <col min="15616" max="15618" width="15.7109375" style="1493" customWidth="1"/>
    <col min="15619" max="15619" width="30.7109375" style="1493" customWidth="1"/>
    <col min="15620" max="15620" width="13.7109375" style="1493" customWidth="1"/>
    <col min="15621" max="15621" width="21.7109375" style="1493" customWidth="1"/>
    <col min="15622" max="15623" width="15.7109375" style="1493" customWidth="1"/>
    <col min="15624" max="15624" width="9.140625" style="1493"/>
    <col min="15625" max="15625" width="12.140625" style="1493" bestFit="1" customWidth="1"/>
    <col min="15626" max="15867" width="9.140625" style="1493"/>
    <col min="15868" max="15868" width="7.7109375" style="1493" customWidth="1"/>
    <col min="15869" max="15869" width="37.7109375" style="1493" customWidth="1"/>
    <col min="15870" max="15870" width="15.7109375" style="1493" customWidth="1"/>
    <col min="15871" max="15871" width="11.7109375" style="1493" customWidth="1"/>
    <col min="15872" max="15874" width="15.7109375" style="1493" customWidth="1"/>
    <col min="15875" max="15875" width="30.7109375" style="1493" customWidth="1"/>
    <col min="15876" max="15876" width="13.7109375" style="1493" customWidth="1"/>
    <col min="15877" max="15877" width="21.7109375" style="1493" customWidth="1"/>
    <col min="15878" max="15879" width="15.7109375" style="1493" customWidth="1"/>
    <col min="15880" max="15880" width="9.140625" style="1493"/>
    <col min="15881" max="15881" width="12.140625" style="1493" bestFit="1" customWidth="1"/>
    <col min="15882" max="16123" width="9.140625" style="1493"/>
    <col min="16124" max="16124" width="7.7109375" style="1493" customWidth="1"/>
    <col min="16125" max="16125" width="37.7109375" style="1493" customWidth="1"/>
    <col min="16126" max="16126" width="15.7109375" style="1493" customWidth="1"/>
    <col min="16127" max="16127" width="11.7109375" style="1493" customWidth="1"/>
    <col min="16128" max="16130" width="15.7109375" style="1493" customWidth="1"/>
    <col min="16131" max="16131" width="30.7109375" style="1493" customWidth="1"/>
    <col min="16132" max="16132" width="13.7109375" style="1493" customWidth="1"/>
    <col min="16133" max="16133" width="21.7109375" style="1493" customWidth="1"/>
    <col min="16134" max="16135" width="15.7109375" style="1493" customWidth="1"/>
    <col min="16136" max="16136" width="9.140625" style="1493"/>
    <col min="16137" max="16137" width="12.140625" style="1493" bestFit="1" customWidth="1"/>
    <col min="16138" max="16384" width="9.140625" style="1493"/>
  </cols>
  <sheetData>
    <row r="1" spans="1:11" ht="18" x14ac:dyDescent="0.25">
      <c r="G1" s="1494" t="s">
        <v>2425</v>
      </c>
    </row>
    <row r="2" spans="1:11" ht="18" x14ac:dyDescent="0.25">
      <c r="A2" s="2228" t="s">
        <v>1532</v>
      </c>
      <c r="B2" s="2228"/>
      <c r="C2" s="2228"/>
      <c r="D2" s="2228"/>
      <c r="E2" s="2228"/>
      <c r="F2" s="2228"/>
      <c r="G2" s="2228"/>
    </row>
    <row r="3" spans="1:11" ht="18" x14ac:dyDescent="0.25">
      <c r="A3" s="2228" t="s">
        <v>1111</v>
      </c>
      <c r="B3" s="2228"/>
      <c r="C3" s="2228"/>
      <c r="D3" s="2228"/>
      <c r="E3" s="2228"/>
      <c r="F3" s="2228"/>
      <c r="G3" s="2228"/>
    </row>
    <row r="4" spans="1:11" ht="18" x14ac:dyDescent="0.25">
      <c r="A4" s="2228" t="s">
        <v>191</v>
      </c>
      <c r="B4" s="2228"/>
      <c r="C4" s="2228"/>
      <c r="D4" s="2228"/>
      <c r="E4" s="2228"/>
      <c r="F4" s="2228"/>
      <c r="G4" s="2228"/>
    </row>
    <row r="5" spans="1:11" ht="11.25" customHeight="1" x14ac:dyDescent="0.3">
      <c r="A5" s="1495"/>
      <c r="B5" s="1496"/>
      <c r="C5" s="1496"/>
      <c r="D5" s="1496"/>
      <c r="E5" s="1496"/>
      <c r="F5" s="1496"/>
      <c r="G5" s="1496"/>
    </row>
    <row r="6" spans="1:11" ht="108" x14ac:dyDescent="0.25">
      <c r="A6" s="1497" t="s">
        <v>6</v>
      </c>
      <c r="B6" s="1497" t="s">
        <v>1557</v>
      </c>
      <c r="C6" s="1497" t="s">
        <v>1107</v>
      </c>
      <c r="D6" s="1497" t="s">
        <v>1558</v>
      </c>
      <c r="E6" s="1497" t="s">
        <v>1106</v>
      </c>
      <c r="F6" s="1497" t="s">
        <v>1559</v>
      </c>
      <c r="G6" s="1497" t="s">
        <v>1560</v>
      </c>
    </row>
    <row r="7" spans="1:11" ht="18" x14ac:dyDescent="0.25">
      <c r="A7" s="1497">
        <v>1</v>
      </c>
      <c r="B7" s="1497">
        <v>2</v>
      </c>
      <c r="C7" s="1497">
        <v>3</v>
      </c>
      <c r="D7" s="1497">
        <v>4</v>
      </c>
      <c r="E7" s="1497">
        <v>5</v>
      </c>
      <c r="F7" s="1497">
        <v>6</v>
      </c>
      <c r="G7" s="1497">
        <v>7</v>
      </c>
    </row>
    <row r="8" spans="1:11" ht="18" x14ac:dyDescent="0.25">
      <c r="A8" s="2227" t="s">
        <v>2355</v>
      </c>
      <c r="B8" s="2227"/>
      <c r="C8" s="2227"/>
      <c r="D8" s="2227"/>
      <c r="E8" s="2227"/>
      <c r="F8" s="2227"/>
      <c r="G8" s="2227"/>
    </row>
    <row r="9" spans="1:11" ht="197.25" customHeight="1" x14ac:dyDescent="0.25">
      <c r="A9" s="1497">
        <v>1</v>
      </c>
      <c r="B9" s="1498" t="s">
        <v>2356</v>
      </c>
      <c r="C9" s="1497" t="s">
        <v>1090</v>
      </c>
      <c r="D9" s="1497">
        <v>100</v>
      </c>
      <c r="E9" s="1497">
        <v>100</v>
      </c>
      <c r="F9" s="1497">
        <v>79</v>
      </c>
      <c r="G9" s="1451" t="s">
        <v>2357</v>
      </c>
      <c r="J9" s="1499"/>
      <c r="K9" s="1499"/>
    </row>
    <row r="10" spans="1:11" ht="157.5" customHeight="1" x14ac:dyDescent="0.25">
      <c r="A10" s="1497">
        <v>2</v>
      </c>
      <c r="B10" s="1500" t="s">
        <v>2358</v>
      </c>
      <c r="C10" s="1497" t="s">
        <v>1090</v>
      </c>
      <c r="D10" s="1497">
        <v>100</v>
      </c>
      <c r="E10" s="1497">
        <v>100</v>
      </c>
      <c r="F10" s="1497">
        <v>48</v>
      </c>
      <c r="G10" s="1451" t="s">
        <v>2359</v>
      </c>
    </row>
    <row r="11" spans="1:11" ht="77.25" customHeight="1" x14ac:dyDescent="0.25">
      <c r="A11" s="1497">
        <v>3</v>
      </c>
      <c r="B11" s="1500" t="s">
        <v>2360</v>
      </c>
      <c r="C11" s="1497" t="s">
        <v>1090</v>
      </c>
      <c r="D11" s="1497">
        <v>100</v>
      </c>
      <c r="E11" s="1497">
        <v>100</v>
      </c>
      <c r="F11" s="1497">
        <v>107</v>
      </c>
      <c r="G11" s="2229" t="s">
        <v>2424</v>
      </c>
    </row>
    <row r="12" spans="1:11" ht="54" x14ac:dyDescent="0.25">
      <c r="A12" s="1497">
        <v>4</v>
      </c>
      <c r="B12" s="1500" t="s">
        <v>2361</v>
      </c>
      <c r="C12" s="1497" t="s">
        <v>1090</v>
      </c>
      <c r="D12" s="1497">
        <v>100</v>
      </c>
      <c r="E12" s="1497">
        <v>100</v>
      </c>
      <c r="F12" s="1497">
        <v>107</v>
      </c>
      <c r="G12" s="2230"/>
    </row>
    <row r="13" spans="1:11" ht="129.75" customHeight="1" x14ac:dyDescent="0.25">
      <c r="A13" s="1497">
        <v>5</v>
      </c>
      <c r="B13" s="1500" t="s">
        <v>2362</v>
      </c>
      <c r="C13" s="1497" t="s">
        <v>1090</v>
      </c>
      <c r="D13" s="1497">
        <v>39</v>
      </c>
      <c r="E13" s="1497">
        <v>100</v>
      </c>
      <c r="F13" s="1497">
        <v>35</v>
      </c>
      <c r="G13" s="1451" t="s">
        <v>2363</v>
      </c>
    </row>
    <row r="14" spans="1:11" ht="201" customHeight="1" x14ac:dyDescent="0.25">
      <c r="A14" s="1497">
        <v>6</v>
      </c>
      <c r="B14" s="1500" t="s">
        <v>2364</v>
      </c>
      <c r="C14" s="1497" t="s">
        <v>1090</v>
      </c>
      <c r="D14" s="1501">
        <v>100</v>
      </c>
      <c r="E14" s="1501">
        <v>100</v>
      </c>
      <c r="F14" s="1497">
        <v>86</v>
      </c>
      <c r="G14" s="1451" t="s">
        <v>2365</v>
      </c>
    </row>
    <row r="15" spans="1:11" ht="133.5" customHeight="1" x14ac:dyDescent="0.25">
      <c r="A15" s="1497">
        <v>7</v>
      </c>
      <c r="B15" s="1500" t="s">
        <v>2366</v>
      </c>
      <c r="C15" s="1497" t="s">
        <v>1090</v>
      </c>
      <c r="D15" s="1497">
        <v>90</v>
      </c>
      <c r="E15" s="1497">
        <v>100</v>
      </c>
      <c r="F15" s="1497">
        <v>99</v>
      </c>
      <c r="G15" s="1451" t="s">
        <v>2367</v>
      </c>
    </row>
    <row r="16" spans="1:11" ht="128.25" customHeight="1" x14ac:dyDescent="0.25">
      <c r="A16" s="1497">
        <v>8</v>
      </c>
      <c r="B16" s="1500" t="s">
        <v>2368</v>
      </c>
      <c r="C16" s="1497" t="s">
        <v>1774</v>
      </c>
      <c r="D16" s="1497">
        <v>0</v>
      </c>
      <c r="E16" s="1497">
        <v>0</v>
      </c>
      <c r="F16" s="1497">
        <v>1.91</v>
      </c>
      <c r="G16" s="1451" t="s">
        <v>2369</v>
      </c>
    </row>
    <row r="17" spans="1:10" ht="200.25" customHeight="1" x14ac:dyDescent="0.25">
      <c r="A17" s="1497">
        <v>9</v>
      </c>
      <c r="B17" s="1500" t="s">
        <v>2370</v>
      </c>
      <c r="C17" s="1497" t="s">
        <v>1090</v>
      </c>
      <c r="D17" s="1497">
        <v>40</v>
      </c>
      <c r="E17" s="1497">
        <v>33</v>
      </c>
      <c r="F17" s="1497">
        <v>51.06</v>
      </c>
      <c r="G17" s="1451" t="s">
        <v>2371</v>
      </c>
    </row>
    <row r="18" spans="1:10" ht="162" x14ac:dyDescent="0.25">
      <c r="A18" s="1497">
        <v>10</v>
      </c>
      <c r="B18" s="1500" t="s">
        <v>2372</v>
      </c>
      <c r="C18" s="1497" t="s">
        <v>1090</v>
      </c>
      <c r="D18" s="1497">
        <v>100</v>
      </c>
      <c r="E18" s="1497">
        <v>100</v>
      </c>
      <c r="F18" s="1497">
        <v>102.5</v>
      </c>
      <c r="G18" s="1451" t="s">
        <v>2373</v>
      </c>
    </row>
    <row r="19" spans="1:10" ht="141" customHeight="1" x14ac:dyDescent="0.25">
      <c r="A19" s="1497">
        <v>11</v>
      </c>
      <c r="B19" s="1500" t="s">
        <v>2374</v>
      </c>
      <c r="C19" s="1497" t="s">
        <v>1090</v>
      </c>
      <c r="D19" s="1497">
        <v>0</v>
      </c>
      <c r="E19" s="1497">
        <v>100</v>
      </c>
      <c r="F19" s="1497">
        <v>100</v>
      </c>
      <c r="G19" s="1451" t="s">
        <v>2375</v>
      </c>
    </row>
    <row r="20" spans="1:10" ht="96" customHeight="1" x14ac:dyDescent="0.25">
      <c r="A20" s="1497">
        <v>12</v>
      </c>
      <c r="B20" s="1500" t="s">
        <v>2376</v>
      </c>
      <c r="C20" s="1497" t="s">
        <v>1090</v>
      </c>
      <c r="D20" s="1497">
        <v>0</v>
      </c>
      <c r="E20" s="1497">
        <v>20</v>
      </c>
      <c r="F20" s="1497">
        <v>0</v>
      </c>
      <c r="G20" s="1451" t="s">
        <v>2377</v>
      </c>
    </row>
    <row r="21" spans="1:10" ht="18" x14ac:dyDescent="0.25">
      <c r="A21" s="2227" t="s">
        <v>2378</v>
      </c>
      <c r="B21" s="2227"/>
      <c r="C21" s="2227"/>
      <c r="D21" s="2227"/>
      <c r="E21" s="2227"/>
      <c r="F21" s="2227"/>
      <c r="G21" s="2227"/>
    </row>
    <row r="22" spans="1:10" ht="93.75" customHeight="1" x14ac:dyDescent="0.25">
      <c r="A22" s="1497">
        <v>1</v>
      </c>
      <c r="B22" s="1500" t="s">
        <v>2379</v>
      </c>
      <c r="C22" s="1497" t="s">
        <v>1090</v>
      </c>
      <c r="D22" s="1497">
        <v>60</v>
      </c>
      <c r="E22" s="1497">
        <v>12</v>
      </c>
      <c r="F22" s="1497">
        <v>16</v>
      </c>
      <c r="G22" s="1502" t="s">
        <v>2380</v>
      </c>
    </row>
    <row r="23" spans="1:10" ht="18" x14ac:dyDescent="0.25">
      <c r="A23" s="2227" t="s">
        <v>2381</v>
      </c>
      <c r="B23" s="2227"/>
      <c r="C23" s="2227"/>
      <c r="D23" s="2227"/>
      <c r="E23" s="2227"/>
      <c r="F23" s="2227"/>
      <c r="G23" s="2227"/>
    </row>
    <row r="24" spans="1:10" ht="111" customHeight="1" x14ac:dyDescent="0.25">
      <c r="A24" s="1497" t="s">
        <v>16</v>
      </c>
      <c r="B24" s="1500" t="s">
        <v>2382</v>
      </c>
      <c r="C24" s="1497" t="s">
        <v>1090</v>
      </c>
      <c r="D24" s="1497" t="s">
        <v>2383</v>
      </c>
      <c r="E24" s="1497" t="s">
        <v>2383</v>
      </c>
      <c r="F24" s="1445">
        <v>101.6</v>
      </c>
      <c r="G24" s="1502" t="s">
        <v>2384</v>
      </c>
      <c r="I24" s="1499"/>
      <c r="J24" s="1499"/>
    </row>
    <row r="25" spans="1:10" ht="79.5" customHeight="1" x14ac:dyDescent="0.25">
      <c r="A25" s="1497" t="s">
        <v>24</v>
      </c>
      <c r="B25" s="1500" t="s">
        <v>2385</v>
      </c>
      <c r="C25" s="1497" t="s">
        <v>1090</v>
      </c>
      <c r="D25" s="1497" t="s">
        <v>2386</v>
      </c>
      <c r="E25" s="1497" t="s">
        <v>2387</v>
      </c>
      <c r="F25" s="504">
        <v>0</v>
      </c>
      <c r="G25" s="1502" t="s">
        <v>2388</v>
      </c>
    </row>
    <row r="26" spans="1:10" ht="113.25" customHeight="1" x14ac:dyDescent="0.25">
      <c r="A26" s="1497" t="s">
        <v>36</v>
      </c>
      <c r="B26" s="1500" t="s">
        <v>2389</v>
      </c>
      <c r="C26" s="1497" t="s">
        <v>1090</v>
      </c>
      <c r="D26" s="1497" t="s">
        <v>2390</v>
      </c>
      <c r="E26" s="1497" t="s">
        <v>2390</v>
      </c>
      <c r="F26" s="504">
        <v>7</v>
      </c>
      <c r="G26" s="1502" t="s">
        <v>2391</v>
      </c>
    </row>
  </sheetData>
  <mergeCells count="7">
    <mergeCell ref="A23:G23"/>
    <mergeCell ref="A2:G2"/>
    <mergeCell ref="A3:G3"/>
    <mergeCell ref="A4:G4"/>
    <mergeCell ref="A8:G8"/>
    <mergeCell ref="G11:G12"/>
    <mergeCell ref="A21:G21"/>
  </mergeCells>
  <pageMargins left="0.78740157480314965" right="0.39370078740157483" top="0.78740157480314965" bottom="0.78740157480314965" header="0.31496062992125984" footer="0.39370078740157483"/>
  <pageSetup paperSize="9" scale="62" firstPageNumber="209" orientation="landscape" useFirstPageNumber="1" r:id="rId1"/>
  <headerFooter>
    <oddFooter>&amp;R&amp;"Arial,обычный"&amp;14&amp;P</oddFooter>
  </headerFooter>
  <rowBreaks count="1" manualBreakCount="1">
    <brk id="22" max="16383" man="1"/>
  </rowBreaks>
  <colBreaks count="1" manualBreakCount="1">
    <brk id="7"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7030A0"/>
  </sheetPr>
  <dimension ref="A1:J85"/>
  <sheetViews>
    <sheetView topLeftCell="A67" zoomScale="50" zoomScaleNormal="50" zoomScalePageLayoutView="40" workbookViewId="0">
      <selection activeCell="C25" sqref="C25"/>
    </sheetView>
  </sheetViews>
  <sheetFormatPr defaultRowHeight="15" x14ac:dyDescent="0.25"/>
  <cols>
    <col min="1" max="1" width="8.7109375" style="984" customWidth="1"/>
    <col min="2" max="2" width="45.7109375" style="984" customWidth="1"/>
    <col min="3" max="3" width="15.7109375" style="984" customWidth="1"/>
    <col min="4" max="5" width="17.7109375" style="984" customWidth="1"/>
    <col min="6" max="6" width="13.7109375" style="984" customWidth="1"/>
    <col min="7" max="7" width="35.7109375" style="984" customWidth="1"/>
    <col min="8" max="8" width="17.7109375" style="984" customWidth="1"/>
    <col min="9" max="9" width="13.7109375" style="984" customWidth="1"/>
    <col min="10" max="10" width="29.5703125" style="984" customWidth="1"/>
    <col min="11" max="16384" width="9.140625" style="984"/>
  </cols>
  <sheetData>
    <row r="1" spans="1:10" ht="25.5" customHeight="1" x14ac:dyDescent="0.25">
      <c r="J1" s="1250" t="s">
        <v>2071</v>
      </c>
    </row>
    <row r="2" spans="1:10" ht="45" customHeight="1" x14ac:dyDescent="0.25">
      <c r="A2" s="1829" t="s">
        <v>2489</v>
      </c>
      <c r="B2" s="1829"/>
      <c r="C2" s="1829"/>
      <c r="D2" s="1829"/>
      <c r="E2" s="1829"/>
      <c r="F2" s="1829"/>
      <c r="G2" s="1829"/>
      <c r="H2" s="1829"/>
      <c r="I2" s="1829"/>
      <c r="J2" s="1829"/>
    </row>
    <row r="3" spans="1:10" ht="47.45" customHeight="1" x14ac:dyDescent="0.25">
      <c r="A3" s="1829" t="s">
        <v>1170</v>
      </c>
      <c r="B3" s="1829"/>
      <c r="C3" s="1829"/>
      <c r="D3" s="1829"/>
      <c r="E3" s="1829"/>
      <c r="F3" s="1829"/>
      <c r="G3" s="1829"/>
      <c r="H3" s="1829"/>
      <c r="I3" s="1829"/>
      <c r="J3" s="1829"/>
    </row>
    <row r="4" spans="1:10" ht="23.45" customHeight="1" x14ac:dyDescent="0.25">
      <c r="A4" s="1829" t="s">
        <v>191</v>
      </c>
      <c r="B4" s="1829"/>
      <c r="C4" s="1829"/>
      <c r="D4" s="1829"/>
      <c r="E4" s="1829"/>
      <c r="F4" s="1829"/>
      <c r="G4" s="1829"/>
      <c r="H4" s="1829"/>
      <c r="I4" s="1829"/>
      <c r="J4" s="1829"/>
    </row>
    <row r="5" spans="1:10" ht="18" x14ac:dyDescent="0.25">
      <c r="A5" s="878"/>
      <c r="B5" s="879"/>
      <c r="C5" s="879"/>
      <c r="D5" s="879"/>
      <c r="E5" s="879"/>
      <c r="F5" s="879"/>
      <c r="G5" s="905"/>
      <c r="H5" s="905"/>
      <c r="I5" s="905"/>
      <c r="J5" s="905"/>
    </row>
    <row r="6" spans="1:10" ht="117.6" customHeight="1" x14ac:dyDescent="0.25">
      <c r="A6" s="1602" t="s">
        <v>6</v>
      </c>
      <c r="B6" s="1602" t="s">
        <v>194</v>
      </c>
      <c r="C6" s="1602" t="s">
        <v>1112</v>
      </c>
      <c r="D6" s="1602" t="s">
        <v>196</v>
      </c>
      <c r="E6" s="1602" t="s">
        <v>197</v>
      </c>
      <c r="F6" s="1602" t="s">
        <v>198</v>
      </c>
      <c r="G6" s="1602" t="s">
        <v>199</v>
      </c>
      <c r="H6" s="1602" t="s">
        <v>200</v>
      </c>
      <c r="I6" s="1602" t="s">
        <v>201</v>
      </c>
      <c r="J6" s="1602" t="s">
        <v>1115</v>
      </c>
    </row>
    <row r="7" spans="1:10" ht="18" customHeight="1" x14ac:dyDescent="0.25">
      <c r="A7" s="1602">
        <v>1</v>
      </c>
      <c r="B7" s="1602">
        <v>2</v>
      </c>
      <c r="C7" s="1602">
        <v>3</v>
      </c>
      <c r="D7" s="1602">
        <v>4</v>
      </c>
      <c r="E7" s="1602">
        <v>5</v>
      </c>
      <c r="F7" s="1602">
        <v>6</v>
      </c>
      <c r="G7" s="1602">
        <v>7</v>
      </c>
      <c r="H7" s="1602">
        <v>8</v>
      </c>
      <c r="I7" s="1602">
        <v>9</v>
      </c>
      <c r="J7" s="1602">
        <v>10</v>
      </c>
    </row>
    <row r="8" spans="1:10" ht="39.6" customHeight="1" x14ac:dyDescent="0.25">
      <c r="A8" s="2232" t="s">
        <v>1171</v>
      </c>
      <c r="B8" s="2232"/>
      <c r="C8" s="2232"/>
      <c r="D8" s="2232"/>
      <c r="E8" s="2232"/>
      <c r="F8" s="2232"/>
      <c r="G8" s="2232"/>
      <c r="H8" s="2232"/>
      <c r="I8" s="2232"/>
      <c r="J8" s="2232"/>
    </row>
    <row r="9" spans="1:10" ht="108" customHeight="1" x14ac:dyDescent="0.25">
      <c r="A9" s="1556" t="s">
        <v>16</v>
      </c>
      <c r="B9" s="1550" t="s">
        <v>1172</v>
      </c>
      <c r="C9" s="985" t="s">
        <v>214</v>
      </c>
      <c r="D9" s="986">
        <f>D10+D15+D16+D18+D19+D24</f>
        <v>85941.3</v>
      </c>
      <c r="E9" s="986">
        <f>E10+E15+E16+E18+E19+E24</f>
        <v>85941.2</v>
      </c>
      <c r="F9" s="986">
        <f>E9/D9*100</f>
        <v>99.999883641508788</v>
      </c>
      <c r="G9" s="987"/>
      <c r="H9" s="986">
        <f>H10+H15+H16+H18+H19+H24</f>
        <v>85941.2</v>
      </c>
      <c r="I9" s="986">
        <f>H9/D9*100</f>
        <v>99.999883641508788</v>
      </c>
      <c r="J9" s="988"/>
    </row>
    <row r="10" spans="1:10" ht="120.75" customHeight="1" x14ac:dyDescent="0.25">
      <c r="A10" s="1553" t="s">
        <v>206</v>
      </c>
      <c r="B10" s="1524" t="s">
        <v>1173</v>
      </c>
      <c r="C10" s="1612" t="s">
        <v>214</v>
      </c>
      <c r="D10" s="989">
        <f>D11+D13</f>
        <v>31734.899999999998</v>
      </c>
      <c r="E10" s="989">
        <f>E11+E13</f>
        <v>31734.899999999998</v>
      </c>
      <c r="F10" s="1591">
        <f t="shared" ref="F10:F24" si="0">E10/D10*100</f>
        <v>100</v>
      </c>
      <c r="G10" s="1610" t="s">
        <v>1622</v>
      </c>
      <c r="H10" s="989">
        <f>H11+H13</f>
        <v>31734.899999999998</v>
      </c>
      <c r="I10" s="1591">
        <f t="shared" ref="I10:I24" si="1">H10/D10*100</f>
        <v>100</v>
      </c>
      <c r="J10" s="1593"/>
    </row>
    <row r="11" spans="1:10" ht="261" customHeight="1" x14ac:dyDescent="0.25">
      <c r="A11" s="2241" t="s">
        <v>239</v>
      </c>
      <c r="B11" s="2242" t="s">
        <v>1174</v>
      </c>
      <c r="C11" s="2243" t="s">
        <v>214</v>
      </c>
      <c r="D11" s="2236">
        <v>14505.8</v>
      </c>
      <c r="E11" s="2236">
        <v>14505.8</v>
      </c>
      <c r="F11" s="2246">
        <f t="shared" si="0"/>
        <v>100</v>
      </c>
      <c r="G11" s="2235" t="s">
        <v>2486</v>
      </c>
      <c r="H11" s="2236">
        <v>14505.8</v>
      </c>
      <c r="I11" s="2237">
        <f t="shared" si="1"/>
        <v>100</v>
      </c>
      <c r="J11" s="2236"/>
    </row>
    <row r="12" spans="1:10" ht="150.75" customHeight="1" x14ac:dyDescent="0.25">
      <c r="A12" s="2241"/>
      <c r="B12" s="2242"/>
      <c r="C12" s="2243"/>
      <c r="D12" s="2236"/>
      <c r="E12" s="2236"/>
      <c r="F12" s="2246"/>
      <c r="G12" s="2235"/>
      <c r="H12" s="2236"/>
      <c r="I12" s="2237"/>
      <c r="J12" s="2236"/>
    </row>
    <row r="13" spans="1:10" ht="298.5" customHeight="1" x14ac:dyDescent="0.25">
      <c r="A13" s="1553" t="s">
        <v>242</v>
      </c>
      <c r="B13" s="990" t="s">
        <v>1175</v>
      </c>
      <c r="C13" s="350" t="s">
        <v>214</v>
      </c>
      <c r="D13" s="1592">
        <v>17229.099999999999</v>
      </c>
      <c r="E13" s="1592">
        <v>17229.099999999999</v>
      </c>
      <c r="F13" s="989">
        <f t="shared" si="0"/>
        <v>100</v>
      </c>
      <c r="G13" s="1610" t="s">
        <v>1176</v>
      </c>
      <c r="H13" s="1592">
        <v>17229.099999999999</v>
      </c>
      <c r="I13" s="989">
        <f t="shared" si="1"/>
        <v>100</v>
      </c>
      <c r="J13" s="1610"/>
    </row>
    <row r="14" spans="1:10" ht="186.75" customHeight="1" x14ac:dyDescent="0.25">
      <c r="A14" s="1553"/>
      <c r="B14" s="990" t="s">
        <v>1177</v>
      </c>
      <c r="C14" s="350"/>
      <c r="D14" s="1592"/>
      <c r="E14" s="1592"/>
      <c r="F14" s="989"/>
      <c r="G14" s="1610" t="s">
        <v>1178</v>
      </c>
      <c r="H14" s="1592"/>
      <c r="I14" s="989"/>
      <c r="J14" s="1610"/>
    </row>
    <row r="15" spans="1:10" ht="350.25" customHeight="1" x14ac:dyDescent="0.25">
      <c r="A15" s="1553" t="s">
        <v>209</v>
      </c>
      <c r="B15" s="1608" t="s">
        <v>1179</v>
      </c>
      <c r="C15" s="1612" t="s">
        <v>214</v>
      </c>
      <c r="D15" s="989">
        <v>884</v>
      </c>
      <c r="E15" s="989">
        <v>884</v>
      </c>
      <c r="F15" s="989">
        <f t="shared" si="0"/>
        <v>100</v>
      </c>
      <c r="G15" s="1610" t="s">
        <v>1180</v>
      </c>
      <c r="H15" s="989">
        <v>884</v>
      </c>
      <c r="I15" s="1591">
        <f t="shared" si="1"/>
        <v>100</v>
      </c>
      <c r="J15" s="1593"/>
    </row>
    <row r="16" spans="1:10" ht="408.75" customHeight="1" x14ac:dyDescent="0.25">
      <c r="A16" s="1609" t="s">
        <v>255</v>
      </c>
      <c r="B16" s="990" t="s">
        <v>1181</v>
      </c>
      <c r="C16" s="350" t="s">
        <v>214</v>
      </c>
      <c r="D16" s="1592">
        <v>38420.9</v>
      </c>
      <c r="E16" s="1592">
        <v>38420.9</v>
      </c>
      <c r="F16" s="989">
        <f>E16/D16*100</f>
        <v>100</v>
      </c>
      <c r="G16" s="1593" t="s">
        <v>2490</v>
      </c>
      <c r="H16" s="1592">
        <v>38420.9</v>
      </c>
      <c r="I16" s="1591">
        <f t="shared" si="1"/>
        <v>100</v>
      </c>
      <c r="J16" s="989"/>
    </row>
    <row r="17" spans="1:10" ht="271.5" customHeight="1" x14ac:dyDescent="0.25">
      <c r="A17" s="1609"/>
      <c r="B17" s="990" t="s">
        <v>1623</v>
      </c>
      <c r="C17" s="350"/>
      <c r="D17" s="1592"/>
      <c r="E17" s="1592"/>
      <c r="F17" s="989"/>
      <c r="G17" s="1593" t="s">
        <v>2491</v>
      </c>
      <c r="H17" s="1592"/>
      <c r="I17" s="1591"/>
      <c r="J17" s="989"/>
    </row>
    <row r="18" spans="1:10" ht="211.5" customHeight="1" x14ac:dyDescent="0.25">
      <c r="A18" s="1553" t="s">
        <v>497</v>
      </c>
      <c r="B18" s="1608" t="s">
        <v>1182</v>
      </c>
      <c r="C18" s="1612" t="s">
        <v>214</v>
      </c>
      <c r="D18" s="1592">
        <v>2403.3000000000002</v>
      </c>
      <c r="E18" s="1592">
        <v>2403.3000000000002</v>
      </c>
      <c r="F18" s="989">
        <f t="shared" si="0"/>
        <v>100</v>
      </c>
      <c r="G18" s="1610" t="s">
        <v>1183</v>
      </c>
      <c r="H18" s="1592">
        <v>2403.3000000000002</v>
      </c>
      <c r="I18" s="1591">
        <f t="shared" si="1"/>
        <v>100</v>
      </c>
      <c r="J18" s="1610"/>
    </row>
    <row r="19" spans="1:10" ht="243.75" customHeight="1" x14ac:dyDescent="0.25">
      <c r="A19" s="1553" t="s">
        <v>499</v>
      </c>
      <c r="B19" s="1608" t="s">
        <v>1184</v>
      </c>
      <c r="C19" s="1612" t="s">
        <v>214</v>
      </c>
      <c r="D19" s="1592">
        <f>D20+D21</f>
        <v>2202.9</v>
      </c>
      <c r="E19" s="1592">
        <f>E20+E21</f>
        <v>2202.9</v>
      </c>
      <c r="F19" s="989">
        <f t="shared" si="0"/>
        <v>100</v>
      </c>
      <c r="G19" s="1593" t="s">
        <v>1624</v>
      </c>
      <c r="H19" s="1592">
        <f>H20+H21</f>
        <v>2202.9</v>
      </c>
      <c r="I19" s="989">
        <f t="shared" si="1"/>
        <v>100</v>
      </c>
      <c r="J19" s="1610"/>
    </row>
    <row r="20" spans="1:10" ht="114" customHeight="1" x14ac:dyDescent="0.25">
      <c r="A20" s="1553" t="s">
        <v>906</v>
      </c>
      <c r="B20" s="1608" t="s">
        <v>1185</v>
      </c>
      <c r="C20" s="1612" t="s">
        <v>214</v>
      </c>
      <c r="D20" s="1592">
        <v>0</v>
      </c>
      <c r="E20" s="1592">
        <v>0</v>
      </c>
      <c r="F20" s="989">
        <v>0</v>
      </c>
      <c r="G20" s="1610"/>
      <c r="H20" s="1592">
        <v>0</v>
      </c>
      <c r="I20" s="989">
        <v>0</v>
      </c>
      <c r="J20" s="1610" t="s">
        <v>222</v>
      </c>
    </row>
    <row r="21" spans="1:10" ht="291.75" customHeight="1" x14ac:dyDescent="0.25">
      <c r="A21" s="1553" t="s">
        <v>909</v>
      </c>
      <c r="B21" s="1608" t="s">
        <v>1186</v>
      </c>
      <c r="C21" s="1612" t="s">
        <v>214</v>
      </c>
      <c r="D21" s="1592">
        <v>2202.9</v>
      </c>
      <c r="E21" s="1592">
        <v>2202.9</v>
      </c>
      <c r="F21" s="989">
        <f t="shared" si="0"/>
        <v>100</v>
      </c>
      <c r="G21" s="1610" t="s">
        <v>1187</v>
      </c>
      <c r="H21" s="1592">
        <v>2202.9</v>
      </c>
      <c r="I21" s="989">
        <f t="shared" si="1"/>
        <v>100</v>
      </c>
      <c r="J21" s="1610"/>
    </row>
    <row r="22" spans="1:10" ht="408.75" customHeight="1" x14ac:dyDescent="0.25">
      <c r="A22" s="2241" t="s">
        <v>951</v>
      </c>
      <c r="B22" s="2242" t="s">
        <v>1188</v>
      </c>
      <c r="C22" s="2243" t="s">
        <v>1189</v>
      </c>
      <c r="D22" s="2244">
        <v>0</v>
      </c>
      <c r="E22" s="2237">
        <v>0</v>
      </c>
      <c r="F22" s="2237">
        <v>0</v>
      </c>
      <c r="G22" s="2231" t="s">
        <v>1190</v>
      </c>
      <c r="H22" s="2237">
        <v>0</v>
      </c>
      <c r="I22" s="2237">
        <v>0</v>
      </c>
      <c r="J22" s="2237"/>
    </row>
    <row r="23" spans="1:10" ht="71.25" customHeight="1" x14ac:dyDescent="0.25">
      <c r="A23" s="2241"/>
      <c r="B23" s="2242"/>
      <c r="C23" s="2243"/>
      <c r="D23" s="2244"/>
      <c r="E23" s="2237"/>
      <c r="F23" s="2237"/>
      <c r="G23" s="2231"/>
      <c r="H23" s="2237"/>
      <c r="I23" s="2237"/>
      <c r="J23" s="2237"/>
    </row>
    <row r="24" spans="1:10" ht="297.75" customHeight="1" x14ac:dyDescent="0.25">
      <c r="A24" s="1609" t="s">
        <v>1163</v>
      </c>
      <c r="B24" s="1608" t="s">
        <v>1191</v>
      </c>
      <c r="C24" s="1612" t="s">
        <v>214</v>
      </c>
      <c r="D24" s="1592">
        <v>10295.299999999999</v>
      </c>
      <c r="E24" s="1592">
        <v>10295.200000000001</v>
      </c>
      <c r="F24" s="989">
        <f t="shared" si="0"/>
        <v>99.99902868299128</v>
      </c>
      <c r="G24" s="1525" t="s">
        <v>1192</v>
      </c>
      <c r="H24" s="1592">
        <v>10295.200000000001</v>
      </c>
      <c r="I24" s="989">
        <f t="shared" si="1"/>
        <v>99.99902868299128</v>
      </c>
      <c r="J24" s="1610"/>
    </row>
    <row r="25" spans="1:10" ht="219.75" customHeight="1" x14ac:dyDescent="0.25">
      <c r="A25" s="1611" t="s">
        <v>24</v>
      </c>
      <c r="B25" s="1557" t="s">
        <v>1193</v>
      </c>
      <c r="C25" s="985" t="s">
        <v>214</v>
      </c>
      <c r="D25" s="991">
        <v>0</v>
      </c>
      <c r="E25" s="991">
        <v>0</v>
      </c>
      <c r="F25" s="991">
        <v>0</v>
      </c>
      <c r="G25" s="992"/>
      <c r="H25" s="991">
        <v>0</v>
      </c>
      <c r="I25" s="991">
        <v>0</v>
      </c>
      <c r="J25" s="992"/>
    </row>
    <row r="26" spans="1:10" ht="408.75" customHeight="1" x14ac:dyDescent="0.25">
      <c r="A26" s="2245" t="s">
        <v>261</v>
      </c>
      <c r="B26" s="2239" t="s">
        <v>1194</v>
      </c>
      <c r="C26" s="2243" t="s">
        <v>214</v>
      </c>
      <c r="D26" s="2244">
        <v>0</v>
      </c>
      <c r="E26" s="2237">
        <v>0</v>
      </c>
      <c r="F26" s="2237">
        <v>0</v>
      </c>
      <c r="G26" s="2231" t="s">
        <v>1195</v>
      </c>
      <c r="H26" s="2237">
        <v>0</v>
      </c>
      <c r="I26" s="2237">
        <v>0</v>
      </c>
      <c r="J26" s="2237"/>
    </row>
    <row r="27" spans="1:10" ht="51.75" customHeight="1" x14ac:dyDescent="0.25">
      <c r="A27" s="2245"/>
      <c r="B27" s="2239"/>
      <c r="C27" s="2243"/>
      <c r="D27" s="2244"/>
      <c r="E27" s="2237"/>
      <c r="F27" s="2237"/>
      <c r="G27" s="2231"/>
      <c r="H27" s="2237"/>
      <c r="I27" s="2237"/>
      <c r="J27" s="2237"/>
    </row>
    <row r="28" spans="1:10" ht="409.5" customHeight="1" x14ac:dyDescent="0.25">
      <c r="A28" s="2241" t="s">
        <v>310</v>
      </c>
      <c r="B28" s="2242" t="s">
        <v>1196</v>
      </c>
      <c r="C28" s="2243" t="s">
        <v>214</v>
      </c>
      <c r="D28" s="2244">
        <v>0</v>
      </c>
      <c r="E28" s="2237">
        <v>0</v>
      </c>
      <c r="F28" s="2237">
        <v>0</v>
      </c>
      <c r="G28" s="2231" t="s">
        <v>1197</v>
      </c>
      <c r="H28" s="2237">
        <v>0</v>
      </c>
      <c r="I28" s="2237">
        <v>0</v>
      </c>
      <c r="J28" s="2237"/>
    </row>
    <row r="29" spans="1:10" ht="99" customHeight="1" x14ac:dyDescent="0.25">
      <c r="A29" s="2241"/>
      <c r="B29" s="2242"/>
      <c r="C29" s="2243"/>
      <c r="D29" s="2244"/>
      <c r="E29" s="2237"/>
      <c r="F29" s="2237"/>
      <c r="G29" s="2231"/>
      <c r="H29" s="2237"/>
      <c r="I29" s="2237"/>
      <c r="J29" s="2237"/>
    </row>
    <row r="30" spans="1:10" ht="90" customHeight="1" x14ac:dyDescent="0.25">
      <c r="A30" s="1556" t="s">
        <v>36</v>
      </c>
      <c r="B30" s="1557" t="s">
        <v>1198</v>
      </c>
      <c r="C30" s="985" t="s">
        <v>214</v>
      </c>
      <c r="D30" s="991">
        <f>D31+D32+D35</f>
        <v>10979.2</v>
      </c>
      <c r="E30" s="991">
        <f>E31+E32+E35</f>
        <v>10731</v>
      </c>
      <c r="F30" s="986">
        <f t="shared" ref="F30:F85" si="2">E30/D30*100</f>
        <v>97.739361702127653</v>
      </c>
      <c r="G30" s="988"/>
      <c r="H30" s="991">
        <f>H31+H32+H35</f>
        <v>10731</v>
      </c>
      <c r="I30" s="986">
        <f t="shared" ref="I30:I85" si="3">H30/D30*100</f>
        <v>97.739361702127653</v>
      </c>
      <c r="J30" s="987"/>
    </row>
    <row r="31" spans="1:10" ht="385.5" customHeight="1" x14ac:dyDescent="0.25">
      <c r="A31" s="1553" t="s">
        <v>218</v>
      </c>
      <c r="B31" s="1608" t="s">
        <v>1199</v>
      </c>
      <c r="C31" s="1612" t="s">
        <v>214</v>
      </c>
      <c r="D31" s="1592">
        <v>250</v>
      </c>
      <c r="E31" s="1592">
        <v>53</v>
      </c>
      <c r="F31" s="989">
        <f t="shared" si="2"/>
        <v>21.2</v>
      </c>
      <c r="G31" s="1593" t="s">
        <v>1625</v>
      </c>
      <c r="H31" s="1592">
        <v>53</v>
      </c>
      <c r="I31" s="1591">
        <f t="shared" si="3"/>
        <v>21.2</v>
      </c>
      <c r="J31" s="1610" t="s">
        <v>1626</v>
      </c>
    </row>
    <row r="32" spans="1:10" ht="316.5" customHeight="1" x14ac:dyDescent="0.25">
      <c r="A32" s="1553" t="s">
        <v>473</v>
      </c>
      <c r="B32" s="1608" t="s">
        <v>1200</v>
      </c>
      <c r="C32" s="1612" t="s">
        <v>214</v>
      </c>
      <c r="D32" s="1592">
        <v>9511</v>
      </c>
      <c r="E32" s="1592">
        <v>9459.7999999999993</v>
      </c>
      <c r="F32" s="1591">
        <f t="shared" si="2"/>
        <v>99.461675954158338</v>
      </c>
      <c r="G32" s="1593" t="s">
        <v>1201</v>
      </c>
      <c r="H32" s="1592">
        <v>9459.7999999999993</v>
      </c>
      <c r="I32" s="1591">
        <f t="shared" si="3"/>
        <v>99.461675954158338</v>
      </c>
      <c r="J32" s="1590"/>
    </row>
    <row r="33" spans="1:10" ht="409.5" customHeight="1" x14ac:dyDescent="0.25">
      <c r="A33" s="1981"/>
      <c r="B33" s="1770" t="s">
        <v>1202</v>
      </c>
      <c r="C33" s="2237"/>
      <c r="D33" s="2236"/>
      <c r="E33" s="2236"/>
      <c r="F33" s="2237"/>
      <c r="G33" s="2235" t="s">
        <v>1627</v>
      </c>
      <c r="H33" s="2236"/>
      <c r="I33" s="2237"/>
      <c r="J33" s="2240"/>
    </row>
    <row r="34" spans="1:10" ht="63" customHeight="1" x14ac:dyDescent="0.25">
      <c r="A34" s="1981"/>
      <c r="B34" s="1770"/>
      <c r="C34" s="2237"/>
      <c r="D34" s="2236"/>
      <c r="E34" s="2236"/>
      <c r="F34" s="2237"/>
      <c r="G34" s="2235"/>
      <c r="H34" s="2236"/>
      <c r="I34" s="2237"/>
      <c r="J34" s="2240"/>
    </row>
    <row r="35" spans="1:10" ht="271.5" customHeight="1" x14ac:dyDescent="0.25">
      <c r="A35" s="1553" t="s">
        <v>582</v>
      </c>
      <c r="B35" s="990" t="s">
        <v>1203</v>
      </c>
      <c r="C35" s="350" t="s">
        <v>214</v>
      </c>
      <c r="D35" s="1592">
        <v>1218.2</v>
      </c>
      <c r="E35" s="1592">
        <v>1218.2</v>
      </c>
      <c r="F35" s="989">
        <f t="shared" si="2"/>
        <v>100</v>
      </c>
      <c r="G35" s="1593" t="s">
        <v>1204</v>
      </c>
      <c r="H35" s="1592">
        <v>1218.2</v>
      </c>
      <c r="I35" s="989">
        <f t="shared" si="3"/>
        <v>100</v>
      </c>
      <c r="J35" s="993"/>
    </row>
    <row r="36" spans="1:10" ht="147" customHeight="1" x14ac:dyDescent="0.25">
      <c r="A36" s="1553"/>
      <c r="B36" s="990" t="s">
        <v>1205</v>
      </c>
      <c r="C36" s="350"/>
      <c r="D36" s="1592"/>
      <c r="E36" s="1592"/>
      <c r="F36" s="989"/>
      <c r="G36" s="1593" t="s">
        <v>1206</v>
      </c>
      <c r="H36" s="1592"/>
      <c r="I36" s="989"/>
      <c r="J36" s="993"/>
    </row>
    <row r="37" spans="1:10" ht="329.25" customHeight="1" x14ac:dyDescent="0.25">
      <c r="A37" s="1553" t="s">
        <v>586</v>
      </c>
      <c r="B37" s="1608" t="s">
        <v>1207</v>
      </c>
      <c r="C37" s="1612" t="s">
        <v>1208</v>
      </c>
      <c r="D37" s="1669">
        <v>0</v>
      </c>
      <c r="E37" s="1591">
        <v>0</v>
      </c>
      <c r="F37" s="1591">
        <v>0</v>
      </c>
      <c r="G37" s="1596" t="s">
        <v>1628</v>
      </c>
      <c r="H37" s="1591">
        <v>0</v>
      </c>
      <c r="I37" s="1591">
        <v>0</v>
      </c>
      <c r="J37" s="350"/>
    </row>
    <row r="38" spans="1:10" ht="104.1" customHeight="1" x14ac:dyDescent="0.25">
      <c r="A38" s="1556"/>
      <c r="B38" s="1523" t="s">
        <v>234</v>
      </c>
      <c r="C38" s="985" t="s">
        <v>214</v>
      </c>
      <c r="D38" s="991">
        <f>D9+D30</f>
        <v>96920.5</v>
      </c>
      <c r="E38" s="991">
        <f>E9+E30</f>
        <v>96672.2</v>
      </c>
      <c r="F38" s="986">
        <f t="shared" si="2"/>
        <v>99.743810648933916</v>
      </c>
      <c r="G38" s="991"/>
      <c r="H38" s="991">
        <f>H9+H30</f>
        <v>96672.2</v>
      </c>
      <c r="I38" s="986">
        <f>H38/D38*100</f>
        <v>99.743810648933916</v>
      </c>
      <c r="J38" s="987"/>
    </row>
    <row r="39" spans="1:10" ht="18" customHeight="1" x14ac:dyDescent="0.25">
      <c r="A39" s="1975" t="s">
        <v>1209</v>
      </c>
      <c r="B39" s="1975"/>
      <c r="C39" s="1975"/>
      <c r="D39" s="1975"/>
      <c r="E39" s="1975"/>
      <c r="F39" s="1975"/>
      <c r="G39" s="1975"/>
      <c r="H39" s="1975"/>
      <c r="I39" s="1975"/>
      <c r="J39" s="1975"/>
    </row>
    <row r="40" spans="1:10" ht="16.5" customHeight="1" x14ac:dyDescent="0.25">
      <c r="A40" s="1976" t="s">
        <v>16</v>
      </c>
      <c r="B40" s="1977" t="s">
        <v>1210</v>
      </c>
      <c r="C40" s="458" t="s">
        <v>235</v>
      </c>
      <c r="D40" s="986">
        <f>D41+D42</f>
        <v>11900</v>
      </c>
      <c r="E40" s="986">
        <f>E41+E42</f>
        <v>11506.8</v>
      </c>
      <c r="F40" s="986">
        <f t="shared" si="2"/>
        <v>96.695798319327736</v>
      </c>
      <c r="G40" s="1975"/>
      <c r="H40" s="986">
        <f>H41+H42</f>
        <v>11506.8</v>
      </c>
      <c r="I40" s="986">
        <f>H40/D40*100</f>
        <v>96.695798319327736</v>
      </c>
      <c r="J40" s="1975"/>
    </row>
    <row r="41" spans="1:10" ht="88.5" customHeight="1" x14ac:dyDescent="0.25">
      <c r="A41" s="1976"/>
      <c r="B41" s="1977"/>
      <c r="C41" s="458" t="s">
        <v>205</v>
      </c>
      <c r="D41" s="986">
        <f>D44</f>
        <v>7437.5</v>
      </c>
      <c r="E41" s="986">
        <f>E44</f>
        <v>7191.8</v>
      </c>
      <c r="F41" s="986">
        <f t="shared" si="2"/>
        <v>96.6964705882353</v>
      </c>
      <c r="G41" s="1975"/>
      <c r="H41" s="986">
        <f>H44</f>
        <v>7191.8</v>
      </c>
      <c r="I41" s="986">
        <f t="shared" ref="I41:I48" si="4">H41/D41*100</f>
        <v>96.6964705882353</v>
      </c>
      <c r="J41" s="1975"/>
    </row>
    <row r="42" spans="1:10" ht="87.75" customHeight="1" x14ac:dyDescent="0.25">
      <c r="A42" s="1976"/>
      <c r="B42" s="1977"/>
      <c r="C42" s="985" t="s">
        <v>214</v>
      </c>
      <c r="D42" s="991">
        <f>D45</f>
        <v>4462.5</v>
      </c>
      <c r="E42" s="991">
        <f>E45</f>
        <v>4315</v>
      </c>
      <c r="F42" s="986">
        <f t="shared" si="2"/>
        <v>96.694677871148457</v>
      </c>
      <c r="G42" s="1975"/>
      <c r="H42" s="991">
        <f>H45</f>
        <v>4315</v>
      </c>
      <c r="I42" s="986">
        <f t="shared" si="4"/>
        <v>96.694677871148457</v>
      </c>
      <c r="J42" s="1975"/>
    </row>
    <row r="43" spans="1:10" ht="21.75" customHeight="1" x14ac:dyDescent="0.25">
      <c r="A43" s="2238" t="s">
        <v>206</v>
      </c>
      <c r="B43" s="2239" t="s">
        <v>1211</v>
      </c>
      <c r="C43" s="693" t="s">
        <v>235</v>
      </c>
      <c r="D43" s="1613">
        <f>D44+D45</f>
        <v>11900</v>
      </c>
      <c r="E43" s="1613">
        <f>E44+E45</f>
        <v>11506.8</v>
      </c>
      <c r="F43" s="1591">
        <f t="shared" si="2"/>
        <v>96.695798319327736</v>
      </c>
      <c r="G43" s="2231" t="s">
        <v>1629</v>
      </c>
      <c r="H43" s="1613">
        <f>H44+H45</f>
        <v>11506.8</v>
      </c>
      <c r="I43" s="1591">
        <f t="shared" si="4"/>
        <v>96.695798319327736</v>
      </c>
      <c r="J43" s="2231" t="s">
        <v>1212</v>
      </c>
    </row>
    <row r="44" spans="1:10" ht="408.75" customHeight="1" x14ac:dyDescent="0.25">
      <c r="A44" s="2238"/>
      <c r="B44" s="2239"/>
      <c r="C44" s="693" t="s">
        <v>205</v>
      </c>
      <c r="D44" s="1613">
        <v>7437.5</v>
      </c>
      <c r="E44" s="1613">
        <v>7191.8</v>
      </c>
      <c r="F44" s="1591">
        <f t="shared" si="2"/>
        <v>96.6964705882353</v>
      </c>
      <c r="G44" s="2231"/>
      <c r="H44" s="1613">
        <v>7191.8</v>
      </c>
      <c r="I44" s="1591">
        <f t="shared" si="4"/>
        <v>96.6964705882353</v>
      </c>
      <c r="J44" s="2231"/>
    </row>
    <row r="45" spans="1:10" ht="322.5" customHeight="1" x14ac:dyDescent="0.25">
      <c r="A45" s="1594"/>
      <c r="B45" s="220"/>
      <c r="C45" s="1612" t="s">
        <v>214</v>
      </c>
      <c r="D45" s="1613">
        <v>4462.5</v>
      </c>
      <c r="E45" s="1613">
        <v>4315</v>
      </c>
      <c r="F45" s="1591">
        <f t="shared" si="2"/>
        <v>96.694677871148457</v>
      </c>
      <c r="G45" s="1596" t="s">
        <v>1630</v>
      </c>
      <c r="H45" s="1613">
        <v>4315</v>
      </c>
      <c r="I45" s="1591">
        <f t="shared" si="4"/>
        <v>96.694677871148457</v>
      </c>
      <c r="J45" s="350"/>
    </row>
    <row r="46" spans="1:10" ht="18" customHeight="1" x14ac:dyDescent="0.25">
      <c r="A46" s="1976"/>
      <c r="B46" s="1771" t="s">
        <v>292</v>
      </c>
      <c r="C46" s="458" t="s">
        <v>235</v>
      </c>
      <c r="D46" s="991">
        <f>D47+D48</f>
        <v>11900</v>
      </c>
      <c r="E46" s="991">
        <f>E47+E48</f>
        <v>11506.8</v>
      </c>
      <c r="F46" s="986">
        <f t="shared" si="2"/>
        <v>96.695798319327736</v>
      </c>
      <c r="G46" s="991"/>
      <c r="H46" s="991">
        <f>H47+H48</f>
        <v>11506.8</v>
      </c>
      <c r="I46" s="986">
        <f t="shared" si="4"/>
        <v>96.695798319327736</v>
      </c>
      <c r="J46" s="987"/>
    </row>
    <row r="47" spans="1:10" ht="93.75" customHeight="1" x14ac:dyDescent="0.25">
      <c r="A47" s="1976"/>
      <c r="B47" s="1771"/>
      <c r="C47" s="458" t="s">
        <v>205</v>
      </c>
      <c r="D47" s="991">
        <f>D41</f>
        <v>7437.5</v>
      </c>
      <c r="E47" s="991">
        <f>E41</f>
        <v>7191.8</v>
      </c>
      <c r="F47" s="986">
        <f t="shared" si="2"/>
        <v>96.6964705882353</v>
      </c>
      <c r="G47" s="986"/>
      <c r="H47" s="991">
        <f>H41</f>
        <v>7191.8</v>
      </c>
      <c r="I47" s="986">
        <f t="shared" si="4"/>
        <v>96.6964705882353</v>
      </c>
      <c r="J47" s="987"/>
    </row>
    <row r="48" spans="1:10" ht="91.5" customHeight="1" x14ac:dyDescent="0.25">
      <c r="A48" s="1976"/>
      <c r="B48" s="1771"/>
      <c r="C48" s="985" t="s">
        <v>214</v>
      </c>
      <c r="D48" s="991">
        <f>D42</f>
        <v>4462.5</v>
      </c>
      <c r="E48" s="991">
        <f>E42</f>
        <v>4315</v>
      </c>
      <c r="F48" s="986">
        <f t="shared" si="2"/>
        <v>96.694677871148457</v>
      </c>
      <c r="G48" s="991"/>
      <c r="H48" s="991">
        <f>H42</f>
        <v>4315</v>
      </c>
      <c r="I48" s="986">
        <f t="shared" si="4"/>
        <v>96.694677871148457</v>
      </c>
      <c r="J48" s="987"/>
    </row>
    <row r="49" spans="1:10" ht="21" customHeight="1" x14ac:dyDescent="0.25">
      <c r="A49" s="2232" t="s">
        <v>1213</v>
      </c>
      <c r="B49" s="2232"/>
      <c r="C49" s="2232"/>
      <c r="D49" s="2232"/>
      <c r="E49" s="2232"/>
      <c r="F49" s="2232"/>
      <c r="G49" s="2232"/>
      <c r="H49" s="2232"/>
      <c r="I49" s="2232"/>
      <c r="J49" s="2232"/>
    </row>
    <row r="50" spans="1:10" ht="201" customHeight="1" x14ac:dyDescent="0.25">
      <c r="A50" s="1556" t="s">
        <v>1214</v>
      </c>
      <c r="B50" s="1557" t="s">
        <v>1215</v>
      </c>
      <c r="C50" s="985" t="s">
        <v>214</v>
      </c>
      <c r="D50" s="991">
        <f>D51+D61+D62+D63+D65</f>
        <v>77411.900000000009</v>
      </c>
      <c r="E50" s="991">
        <f>E51+E61+E62+E63+E65</f>
        <v>77402.2</v>
      </c>
      <c r="F50" s="986">
        <f t="shared" si="2"/>
        <v>99.987469626762788</v>
      </c>
      <c r="G50" s="991"/>
      <c r="H50" s="991">
        <f>H51+H61+H62+H63+H65</f>
        <v>77402.2</v>
      </c>
      <c r="I50" s="986">
        <f t="shared" si="3"/>
        <v>99.987469626762788</v>
      </c>
      <c r="J50" s="991"/>
    </row>
    <row r="51" spans="1:10" ht="117.75" customHeight="1" x14ac:dyDescent="0.25">
      <c r="A51" s="1553" t="s">
        <v>206</v>
      </c>
      <c r="B51" s="1608" t="s">
        <v>1216</v>
      </c>
      <c r="C51" s="1612" t="s">
        <v>214</v>
      </c>
      <c r="D51" s="1592">
        <f>D52+D53+D54+D55+D56+D60</f>
        <v>1830.6</v>
      </c>
      <c r="E51" s="1592">
        <f>E52+E53+E54+E55+E56+E60</f>
        <v>1820.8999999999999</v>
      </c>
      <c r="F51" s="989">
        <f t="shared" si="2"/>
        <v>99.470119086638249</v>
      </c>
      <c r="G51" s="1610" t="s">
        <v>1631</v>
      </c>
      <c r="H51" s="1592">
        <f>H52+H53+H54+H55+H56+H60</f>
        <v>1820.8999999999999</v>
      </c>
      <c r="I51" s="1591">
        <f t="shared" si="3"/>
        <v>99.470119086638249</v>
      </c>
      <c r="J51" s="1613"/>
    </row>
    <row r="52" spans="1:10" ht="350.25" customHeight="1" x14ac:dyDescent="0.25">
      <c r="A52" s="1553" t="s">
        <v>239</v>
      </c>
      <c r="B52" s="1608" t="s">
        <v>1217</v>
      </c>
      <c r="C52" s="1612" t="s">
        <v>214</v>
      </c>
      <c r="D52" s="1592">
        <v>716.8</v>
      </c>
      <c r="E52" s="1592">
        <v>710.8</v>
      </c>
      <c r="F52" s="989">
        <f t="shared" si="2"/>
        <v>99.162946428571431</v>
      </c>
      <c r="G52" s="1593" t="s">
        <v>1218</v>
      </c>
      <c r="H52" s="1592">
        <v>710.8</v>
      </c>
      <c r="I52" s="1591">
        <f t="shared" si="3"/>
        <v>99.162946428571431</v>
      </c>
      <c r="J52" s="1614"/>
    </row>
    <row r="53" spans="1:10" ht="95.25" customHeight="1" x14ac:dyDescent="0.25">
      <c r="A53" s="1553" t="s">
        <v>242</v>
      </c>
      <c r="B53" s="1608" t="s">
        <v>1219</v>
      </c>
      <c r="C53" s="1612" t="s">
        <v>214</v>
      </c>
      <c r="D53" s="1592">
        <v>80</v>
      </c>
      <c r="E53" s="1592">
        <v>80</v>
      </c>
      <c r="F53" s="989">
        <f t="shared" si="2"/>
        <v>100</v>
      </c>
      <c r="G53" s="1593" t="s">
        <v>1220</v>
      </c>
      <c r="H53" s="1592">
        <v>80</v>
      </c>
      <c r="I53" s="989">
        <f t="shared" si="3"/>
        <v>100</v>
      </c>
      <c r="J53" s="1614"/>
    </row>
    <row r="54" spans="1:10" ht="96.75" customHeight="1" x14ac:dyDescent="0.25">
      <c r="A54" s="1553" t="s">
        <v>245</v>
      </c>
      <c r="B54" s="1608" t="s">
        <v>1221</v>
      </c>
      <c r="C54" s="1612" t="s">
        <v>214</v>
      </c>
      <c r="D54" s="1592">
        <v>20</v>
      </c>
      <c r="E54" s="1592">
        <v>20</v>
      </c>
      <c r="F54" s="989">
        <f t="shared" si="2"/>
        <v>100</v>
      </c>
      <c r="G54" s="1593" t="s">
        <v>1222</v>
      </c>
      <c r="H54" s="1592">
        <v>20</v>
      </c>
      <c r="I54" s="989">
        <f t="shared" si="3"/>
        <v>100</v>
      </c>
      <c r="J54" s="1592"/>
    </row>
    <row r="55" spans="1:10" ht="114" customHeight="1" x14ac:dyDescent="0.25">
      <c r="A55" s="1553" t="s">
        <v>248</v>
      </c>
      <c r="B55" s="1608" t="s">
        <v>1223</v>
      </c>
      <c r="C55" s="1612" t="s">
        <v>214</v>
      </c>
      <c r="D55" s="1592">
        <v>185.8</v>
      </c>
      <c r="E55" s="1592">
        <v>185.8</v>
      </c>
      <c r="F55" s="989">
        <f t="shared" si="2"/>
        <v>100</v>
      </c>
      <c r="G55" s="1593" t="s">
        <v>1224</v>
      </c>
      <c r="H55" s="1592">
        <v>185.8</v>
      </c>
      <c r="I55" s="989">
        <f t="shared" si="3"/>
        <v>100</v>
      </c>
      <c r="J55" s="1593"/>
    </row>
    <row r="56" spans="1:10" ht="106.5" customHeight="1" x14ac:dyDescent="0.25">
      <c r="A56" s="1553" t="s">
        <v>251</v>
      </c>
      <c r="B56" s="1608" t="s">
        <v>1225</v>
      </c>
      <c r="C56" s="1612" t="s">
        <v>214</v>
      </c>
      <c r="D56" s="1592">
        <f>D57+D58+D59</f>
        <v>383.1</v>
      </c>
      <c r="E56" s="1592">
        <f>E57+E58+E59</f>
        <v>383.1</v>
      </c>
      <c r="F56" s="989">
        <f t="shared" si="2"/>
        <v>100</v>
      </c>
      <c r="G56" s="1593" t="s">
        <v>1632</v>
      </c>
      <c r="H56" s="1592">
        <f>H57+H58+H59</f>
        <v>383.1</v>
      </c>
      <c r="I56" s="989">
        <f t="shared" si="3"/>
        <v>100</v>
      </c>
      <c r="J56" s="1592"/>
    </row>
    <row r="57" spans="1:10" ht="93.75" customHeight="1" x14ac:dyDescent="0.25">
      <c r="A57" s="1553" t="s">
        <v>1226</v>
      </c>
      <c r="B57" s="1608" t="s">
        <v>1227</v>
      </c>
      <c r="C57" s="1612" t="s">
        <v>214</v>
      </c>
      <c r="D57" s="1592">
        <v>60</v>
      </c>
      <c r="E57" s="1592">
        <v>60</v>
      </c>
      <c r="F57" s="989">
        <f t="shared" si="2"/>
        <v>100</v>
      </c>
      <c r="G57" s="1593" t="s">
        <v>1228</v>
      </c>
      <c r="H57" s="1592">
        <v>60</v>
      </c>
      <c r="I57" s="989">
        <f t="shared" si="3"/>
        <v>100</v>
      </c>
      <c r="J57" s="1593"/>
    </row>
    <row r="58" spans="1:10" ht="111.75" customHeight="1" x14ac:dyDescent="0.25">
      <c r="A58" s="1553" t="s">
        <v>1229</v>
      </c>
      <c r="B58" s="1608" t="s">
        <v>1230</v>
      </c>
      <c r="C58" s="1612" t="s">
        <v>214</v>
      </c>
      <c r="D58" s="1592">
        <v>224.1</v>
      </c>
      <c r="E58" s="1592">
        <v>224.1</v>
      </c>
      <c r="F58" s="989">
        <f t="shared" si="2"/>
        <v>100</v>
      </c>
      <c r="G58" s="1593" t="s">
        <v>1231</v>
      </c>
      <c r="H58" s="1592">
        <v>224.1</v>
      </c>
      <c r="I58" s="989">
        <f t="shared" si="3"/>
        <v>100</v>
      </c>
      <c r="J58" s="1610"/>
    </row>
    <row r="59" spans="1:10" ht="95.25" customHeight="1" x14ac:dyDescent="0.25">
      <c r="A59" s="1553" t="s">
        <v>1232</v>
      </c>
      <c r="B59" s="1608" t="s">
        <v>1233</v>
      </c>
      <c r="C59" s="994" t="s">
        <v>214</v>
      </c>
      <c r="D59" s="1592">
        <v>99</v>
      </c>
      <c r="E59" s="1592">
        <v>99</v>
      </c>
      <c r="F59" s="989">
        <f t="shared" si="2"/>
        <v>100</v>
      </c>
      <c r="G59" s="1610" t="s">
        <v>1234</v>
      </c>
      <c r="H59" s="1592">
        <v>99</v>
      </c>
      <c r="I59" s="989">
        <f t="shared" si="3"/>
        <v>100</v>
      </c>
      <c r="J59" s="1593"/>
    </row>
    <row r="60" spans="1:10" ht="384" customHeight="1" x14ac:dyDescent="0.25">
      <c r="A60" s="1553" t="s">
        <v>1235</v>
      </c>
      <c r="B60" s="1608" t="s">
        <v>1236</v>
      </c>
      <c r="C60" s="994" t="s">
        <v>214</v>
      </c>
      <c r="D60" s="1592">
        <v>444.9</v>
      </c>
      <c r="E60" s="1592">
        <v>441.2</v>
      </c>
      <c r="F60" s="989">
        <f t="shared" si="2"/>
        <v>99.16835243875029</v>
      </c>
      <c r="G60" s="1593" t="s">
        <v>1237</v>
      </c>
      <c r="H60" s="1592">
        <v>441.2</v>
      </c>
      <c r="I60" s="989">
        <f t="shared" si="3"/>
        <v>99.16835243875029</v>
      </c>
      <c r="J60" s="1610"/>
    </row>
    <row r="61" spans="1:10" ht="96.75" customHeight="1" x14ac:dyDescent="0.25">
      <c r="A61" s="1553" t="s">
        <v>209</v>
      </c>
      <c r="B61" s="1608" t="s">
        <v>1238</v>
      </c>
      <c r="C61" s="1612" t="s">
        <v>214</v>
      </c>
      <c r="D61" s="1592">
        <v>10</v>
      </c>
      <c r="E61" s="1592">
        <v>10</v>
      </c>
      <c r="F61" s="989">
        <f t="shared" si="2"/>
        <v>100</v>
      </c>
      <c r="G61" s="1593" t="s">
        <v>1239</v>
      </c>
      <c r="H61" s="1592">
        <v>10</v>
      </c>
      <c r="I61" s="989">
        <f t="shared" si="3"/>
        <v>100</v>
      </c>
      <c r="J61" s="1593"/>
    </row>
    <row r="62" spans="1:10" ht="117.75" customHeight="1" x14ac:dyDescent="0.25">
      <c r="A62" s="1553" t="s">
        <v>255</v>
      </c>
      <c r="B62" s="1608" t="s">
        <v>1240</v>
      </c>
      <c r="C62" s="1612" t="s">
        <v>214</v>
      </c>
      <c r="D62" s="1592">
        <v>5358.8</v>
      </c>
      <c r="E62" s="1592">
        <v>5358.8</v>
      </c>
      <c r="F62" s="989">
        <f t="shared" si="2"/>
        <v>100</v>
      </c>
      <c r="G62" s="1593" t="s">
        <v>1241</v>
      </c>
      <c r="H62" s="1592">
        <v>5358.8</v>
      </c>
      <c r="I62" s="989">
        <f t="shared" si="3"/>
        <v>100</v>
      </c>
      <c r="J62" s="1593"/>
    </row>
    <row r="63" spans="1:10" ht="105.6" customHeight="1" x14ac:dyDescent="0.25">
      <c r="A63" s="1553" t="s">
        <v>497</v>
      </c>
      <c r="B63" s="1608" t="s">
        <v>1242</v>
      </c>
      <c r="C63" s="1612" t="s">
        <v>214</v>
      </c>
      <c r="D63" s="1592">
        <f>D64</f>
        <v>707.7</v>
      </c>
      <c r="E63" s="1592">
        <f>E64</f>
        <v>707.7</v>
      </c>
      <c r="F63" s="989">
        <f t="shared" si="2"/>
        <v>100</v>
      </c>
      <c r="G63" s="1610" t="s">
        <v>1633</v>
      </c>
      <c r="H63" s="1592">
        <f>H64</f>
        <v>707.7</v>
      </c>
      <c r="I63" s="989">
        <f t="shared" si="3"/>
        <v>100</v>
      </c>
      <c r="J63" s="1592"/>
    </row>
    <row r="64" spans="1:10" ht="93" customHeight="1" x14ac:dyDescent="0.25">
      <c r="A64" s="1553" t="s">
        <v>870</v>
      </c>
      <c r="B64" s="1608" t="s">
        <v>1243</v>
      </c>
      <c r="C64" s="1612" t="s">
        <v>214</v>
      </c>
      <c r="D64" s="1592">
        <v>707.7</v>
      </c>
      <c r="E64" s="1592">
        <v>707.7</v>
      </c>
      <c r="F64" s="989">
        <f t="shared" si="2"/>
        <v>100</v>
      </c>
      <c r="G64" s="1610" t="s">
        <v>1244</v>
      </c>
      <c r="H64" s="1592">
        <v>707.7</v>
      </c>
      <c r="I64" s="989">
        <f t="shared" si="3"/>
        <v>100</v>
      </c>
      <c r="J64" s="1593"/>
    </row>
    <row r="65" spans="1:10" ht="88.5" customHeight="1" x14ac:dyDescent="0.25">
      <c r="A65" s="1553" t="s">
        <v>499</v>
      </c>
      <c r="B65" s="1608" t="s">
        <v>1245</v>
      </c>
      <c r="C65" s="1612" t="s">
        <v>214</v>
      </c>
      <c r="D65" s="1592">
        <f>D66+D67+D68</f>
        <v>69504.800000000003</v>
      </c>
      <c r="E65" s="1592">
        <f>E66+E67+E68</f>
        <v>69504.800000000003</v>
      </c>
      <c r="F65" s="989">
        <f t="shared" si="2"/>
        <v>100</v>
      </c>
      <c r="G65" s="1610" t="s">
        <v>1634</v>
      </c>
      <c r="H65" s="1592">
        <f>H66+H67+H68</f>
        <v>69504.800000000003</v>
      </c>
      <c r="I65" s="989">
        <f t="shared" si="3"/>
        <v>100</v>
      </c>
      <c r="J65" s="1592"/>
    </row>
    <row r="66" spans="1:10" ht="97.5" customHeight="1" x14ac:dyDescent="0.25">
      <c r="A66" s="1553" t="s">
        <v>906</v>
      </c>
      <c r="B66" s="1608" t="s">
        <v>1246</v>
      </c>
      <c r="C66" s="1612" t="s">
        <v>214</v>
      </c>
      <c r="D66" s="1592">
        <v>21050.2</v>
      </c>
      <c r="E66" s="1592">
        <v>21050.2</v>
      </c>
      <c r="F66" s="989">
        <f t="shared" si="2"/>
        <v>100</v>
      </c>
      <c r="G66" s="1593" t="s">
        <v>1247</v>
      </c>
      <c r="H66" s="1592">
        <v>21050.2</v>
      </c>
      <c r="I66" s="989">
        <f t="shared" si="3"/>
        <v>100</v>
      </c>
      <c r="J66" s="1592"/>
    </row>
    <row r="67" spans="1:10" ht="91.5" customHeight="1" x14ac:dyDescent="0.25">
      <c r="A67" s="1553" t="s">
        <v>909</v>
      </c>
      <c r="B67" s="1608" t="s">
        <v>1248</v>
      </c>
      <c r="C67" s="1612" t="s">
        <v>214</v>
      </c>
      <c r="D67" s="1592">
        <v>23477.7</v>
      </c>
      <c r="E67" s="1592">
        <v>23477.7</v>
      </c>
      <c r="F67" s="989">
        <f t="shared" si="2"/>
        <v>100</v>
      </c>
      <c r="G67" s="1593" t="s">
        <v>1247</v>
      </c>
      <c r="H67" s="1592">
        <v>23477.7</v>
      </c>
      <c r="I67" s="989">
        <f t="shared" si="3"/>
        <v>100</v>
      </c>
      <c r="J67" s="1592"/>
    </row>
    <row r="68" spans="1:10" ht="94.5" customHeight="1" x14ac:dyDescent="0.25">
      <c r="A68" s="1553" t="s">
        <v>1249</v>
      </c>
      <c r="B68" s="1608" t="s">
        <v>1250</v>
      </c>
      <c r="C68" s="1612" t="s">
        <v>214</v>
      </c>
      <c r="D68" s="1592">
        <f>D69+D70</f>
        <v>24976.9</v>
      </c>
      <c r="E68" s="1592">
        <f>E69+E70</f>
        <v>24976.9</v>
      </c>
      <c r="F68" s="989">
        <f t="shared" si="2"/>
        <v>100</v>
      </c>
      <c r="G68" s="1593" t="s">
        <v>1634</v>
      </c>
      <c r="H68" s="1592">
        <f>H69+H70</f>
        <v>24976.9</v>
      </c>
      <c r="I68" s="1591">
        <f t="shared" si="3"/>
        <v>100</v>
      </c>
      <c r="J68" s="1592"/>
    </row>
    <row r="69" spans="1:10" ht="93.75" customHeight="1" x14ac:dyDescent="0.25">
      <c r="A69" s="1553" t="s">
        <v>1251</v>
      </c>
      <c r="B69" s="1608" t="s">
        <v>1252</v>
      </c>
      <c r="C69" s="1612" t="s">
        <v>214</v>
      </c>
      <c r="D69" s="1592">
        <v>24776.9</v>
      </c>
      <c r="E69" s="1592">
        <v>24776.9</v>
      </c>
      <c r="F69" s="989">
        <f t="shared" si="2"/>
        <v>100</v>
      </c>
      <c r="G69" s="1593" t="s">
        <v>1247</v>
      </c>
      <c r="H69" s="1592">
        <v>24776.9</v>
      </c>
      <c r="I69" s="1591">
        <f t="shared" si="3"/>
        <v>100</v>
      </c>
      <c r="J69" s="1592"/>
    </row>
    <row r="70" spans="1:10" ht="90.75" customHeight="1" x14ac:dyDescent="0.25">
      <c r="A70" s="1553" t="s">
        <v>1253</v>
      </c>
      <c r="B70" s="1608" t="s">
        <v>1254</v>
      </c>
      <c r="C70" s="1612" t="s">
        <v>214</v>
      </c>
      <c r="D70" s="1592">
        <v>200</v>
      </c>
      <c r="E70" s="1592">
        <v>200</v>
      </c>
      <c r="F70" s="989">
        <f t="shared" si="2"/>
        <v>100</v>
      </c>
      <c r="G70" s="1593" t="s">
        <v>1255</v>
      </c>
      <c r="H70" s="1592">
        <v>200</v>
      </c>
      <c r="I70" s="1591">
        <f t="shared" si="3"/>
        <v>100</v>
      </c>
      <c r="J70" s="1610"/>
    </row>
    <row r="71" spans="1:10" ht="94.5" customHeight="1" x14ac:dyDescent="0.25">
      <c r="A71" s="1556"/>
      <c r="B71" s="1523" t="s">
        <v>333</v>
      </c>
      <c r="C71" s="985" t="s">
        <v>214</v>
      </c>
      <c r="D71" s="991">
        <f>D50</f>
        <v>77411.900000000009</v>
      </c>
      <c r="E71" s="991">
        <f>E50</f>
        <v>77402.2</v>
      </c>
      <c r="F71" s="986">
        <f t="shared" si="2"/>
        <v>99.987469626762788</v>
      </c>
      <c r="G71" s="988"/>
      <c r="H71" s="991">
        <f>H50</f>
        <v>77402.2</v>
      </c>
      <c r="I71" s="986">
        <f t="shared" si="3"/>
        <v>99.987469626762788</v>
      </c>
      <c r="J71" s="991"/>
    </row>
    <row r="72" spans="1:10" ht="21" customHeight="1" x14ac:dyDescent="0.25">
      <c r="A72" s="2232" t="s">
        <v>1256</v>
      </c>
      <c r="B72" s="2232"/>
      <c r="C72" s="2232"/>
      <c r="D72" s="2232"/>
      <c r="E72" s="2232"/>
      <c r="F72" s="2232"/>
      <c r="G72" s="2232"/>
      <c r="H72" s="2232"/>
      <c r="I72" s="2232"/>
      <c r="J72" s="2232"/>
    </row>
    <row r="73" spans="1:10" ht="108.75" customHeight="1" x14ac:dyDescent="0.25">
      <c r="A73" s="1556" t="s">
        <v>16</v>
      </c>
      <c r="B73" s="1557" t="s">
        <v>1257</v>
      </c>
      <c r="C73" s="985" t="s">
        <v>537</v>
      </c>
      <c r="D73" s="991">
        <f>D74</f>
        <v>5</v>
      </c>
      <c r="E73" s="991">
        <f>E74</f>
        <v>0</v>
      </c>
      <c r="F73" s="986">
        <f t="shared" si="2"/>
        <v>0</v>
      </c>
      <c r="G73" s="991"/>
      <c r="H73" s="991">
        <f>H74</f>
        <v>0</v>
      </c>
      <c r="I73" s="986">
        <f t="shared" si="3"/>
        <v>0</v>
      </c>
      <c r="J73" s="991"/>
    </row>
    <row r="74" spans="1:10" ht="148.5" customHeight="1" x14ac:dyDescent="0.25">
      <c r="A74" s="1553" t="s">
        <v>206</v>
      </c>
      <c r="B74" s="1608" t="s">
        <v>1258</v>
      </c>
      <c r="C74" s="1612" t="s">
        <v>537</v>
      </c>
      <c r="D74" s="1592">
        <v>5</v>
      </c>
      <c r="E74" s="1592">
        <v>0</v>
      </c>
      <c r="F74" s="1591">
        <f t="shared" si="2"/>
        <v>0</v>
      </c>
      <c r="G74" s="1592"/>
      <c r="H74" s="1592">
        <v>0</v>
      </c>
      <c r="I74" s="1591">
        <f t="shared" si="3"/>
        <v>0</v>
      </c>
      <c r="J74" s="1593" t="s">
        <v>1259</v>
      </c>
    </row>
    <row r="75" spans="1:10" ht="75" customHeight="1" x14ac:dyDescent="0.25">
      <c r="A75" s="1556" t="s">
        <v>24</v>
      </c>
      <c r="B75" s="1557" t="s">
        <v>1260</v>
      </c>
      <c r="C75" s="985" t="s">
        <v>537</v>
      </c>
      <c r="D75" s="991">
        <f>D76</f>
        <v>0</v>
      </c>
      <c r="E75" s="991">
        <f>E76</f>
        <v>0</v>
      </c>
      <c r="F75" s="986">
        <v>0</v>
      </c>
      <c r="G75" s="991"/>
      <c r="H75" s="991">
        <f>H76</f>
        <v>0</v>
      </c>
      <c r="I75" s="986">
        <v>0</v>
      </c>
      <c r="J75" s="991"/>
    </row>
    <row r="76" spans="1:10" ht="91.5" customHeight="1" x14ac:dyDescent="0.25">
      <c r="A76" s="1553" t="s">
        <v>261</v>
      </c>
      <c r="B76" s="1608" t="s">
        <v>1261</v>
      </c>
      <c r="C76" s="1612" t="s">
        <v>537</v>
      </c>
      <c r="D76" s="1592">
        <v>0</v>
      </c>
      <c r="E76" s="1592">
        <v>0</v>
      </c>
      <c r="F76" s="1591">
        <v>0</v>
      </c>
      <c r="G76" s="1593" t="s">
        <v>1262</v>
      </c>
      <c r="H76" s="1592">
        <v>0</v>
      </c>
      <c r="I76" s="1591">
        <v>0</v>
      </c>
      <c r="J76" s="1593" t="s">
        <v>1635</v>
      </c>
    </row>
    <row r="77" spans="1:10" ht="69.75" customHeight="1" x14ac:dyDescent="0.25">
      <c r="A77" s="1553"/>
      <c r="B77" s="1523" t="s">
        <v>374</v>
      </c>
      <c r="C77" s="985" t="s">
        <v>537</v>
      </c>
      <c r="D77" s="991">
        <f>D73+D75</f>
        <v>5</v>
      </c>
      <c r="E77" s="991">
        <f>E73+E75</f>
        <v>0</v>
      </c>
      <c r="F77" s="986">
        <f t="shared" si="2"/>
        <v>0</v>
      </c>
      <c r="G77" s="991"/>
      <c r="H77" s="991">
        <f>H73+H75</f>
        <v>0</v>
      </c>
      <c r="I77" s="986">
        <f t="shared" si="3"/>
        <v>0</v>
      </c>
      <c r="J77" s="991"/>
    </row>
    <row r="78" spans="1:10" ht="20.25" customHeight="1" x14ac:dyDescent="0.25">
      <c r="A78" s="2232" t="s">
        <v>1263</v>
      </c>
      <c r="B78" s="2232"/>
      <c r="C78" s="2232"/>
      <c r="D78" s="2232"/>
      <c r="E78" s="2232"/>
      <c r="F78" s="2232"/>
      <c r="G78" s="2232"/>
      <c r="H78" s="2232"/>
      <c r="I78" s="2232"/>
      <c r="J78" s="2232"/>
    </row>
    <row r="79" spans="1:10" ht="93" customHeight="1" x14ac:dyDescent="0.25">
      <c r="A79" s="1556" t="s">
        <v>16</v>
      </c>
      <c r="B79" s="1557" t="s">
        <v>1264</v>
      </c>
      <c r="C79" s="985" t="s">
        <v>214</v>
      </c>
      <c r="D79" s="991">
        <f>D80</f>
        <v>421.4</v>
      </c>
      <c r="E79" s="991">
        <f>E80</f>
        <v>421.4</v>
      </c>
      <c r="F79" s="986">
        <f t="shared" si="2"/>
        <v>100</v>
      </c>
      <c r="G79" s="991"/>
      <c r="H79" s="991">
        <f>H80</f>
        <v>421.4</v>
      </c>
      <c r="I79" s="986">
        <f t="shared" si="3"/>
        <v>100</v>
      </c>
      <c r="J79" s="991"/>
    </row>
    <row r="80" spans="1:10" ht="399.75" customHeight="1" x14ac:dyDescent="0.25">
      <c r="A80" s="1553" t="s">
        <v>206</v>
      </c>
      <c r="B80" s="1608" t="s">
        <v>1265</v>
      </c>
      <c r="C80" s="1612" t="s">
        <v>214</v>
      </c>
      <c r="D80" s="1592">
        <v>421.4</v>
      </c>
      <c r="E80" s="1592">
        <v>421.4</v>
      </c>
      <c r="F80" s="989">
        <f t="shared" si="2"/>
        <v>100</v>
      </c>
      <c r="G80" s="1610" t="s">
        <v>1636</v>
      </c>
      <c r="H80" s="1592">
        <v>421.4</v>
      </c>
      <c r="I80" s="1591">
        <f t="shared" si="3"/>
        <v>100</v>
      </c>
      <c r="J80" s="1593"/>
    </row>
    <row r="81" spans="1:10" ht="92.25" customHeight="1" x14ac:dyDescent="0.25">
      <c r="A81" s="1553"/>
      <c r="B81" s="1523" t="s">
        <v>1266</v>
      </c>
      <c r="C81" s="985" t="s">
        <v>214</v>
      </c>
      <c r="D81" s="991">
        <f>D79</f>
        <v>421.4</v>
      </c>
      <c r="E81" s="991">
        <f>E79</f>
        <v>421.4</v>
      </c>
      <c r="F81" s="986">
        <f t="shared" si="2"/>
        <v>100</v>
      </c>
      <c r="G81" s="991"/>
      <c r="H81" s="991">
        <f>H79</f>
        <v>421.4</v>
      </c>
      <c r="I81" s="986">
        <f t="shared" si="3"/>
        <v>100</v>
      </c>
      <c r="J81" s="991"/>
    </row>
    <row r="82" spans="1:10" ht="21.6" customHeight="1" x14ac:dyDescent="0.25">
      <c r="A82" s="2233"/>
      <c r="B82" s="2234" t="s">
        <v>314</v>
      </c>
      <c r="C82" s="985" t="s">
        <v>235</v>
      </c>
      <c r="D82" s="991">
        <f>D83+D84+D85</f>
        <v>186658.80000000002</v>
      </c>
      <c r="E82" s="991">
        <f>E83+E84+E85</f>
        <v>186002.59999999998</v>
      </c>
      <c r="F82" s="986">
        <f t="shared" si="2"/>
        <v>99.648449470370508</v>
      </c>
      <c r="G82" s="991"/>
      <c r="H82" s="991">
        <f>H83+H84+H85</f>
        <v>186002.59999999998</v>
      </c>
      <c r="I82" s="986">
        <f t="shared" si="3"/>
        <v>99.648449470370508</v>
      </c>
      <c r="J82" s="991"/>
    </row>
    <row r="83" spans="1:10" ht="74.45" customHeight="1" x14ac:dyDescent="0.25">
      <c r="A83" s="2233"/>
      <c r="B83" s="2234"/>
      <c r="C83" s="985" t="s">
        <v>537</v>
      </c>
      <c r="D83" s="995">
        <f>D77</f>
        <v>5</v>
      </c>
      <c r="E83" s="995">
        <f>E77</f>
        <v>0</v>
      </c>
      <c r="F83" s="986">
        <f t="shared" si="2"/>
        <v>0</v>
      </c>
      <c r="G83" s="995"/>
      <c r="H83" s="995">
        <f>H77</f>
        <v>0</v>
      </c>
      <c r="I83" s="986">
        <f t="shared" si="3"/>
        <v>0</v>
      </c>
      <c r="J83" s="995"/>
    </row>
    <row r="84" spans="1:10" ht="90.75" customHeight="1" x14ac:dyDescent="0.25">
      <c r="A84" s="2233"/>
      <c r="B84" s="2234"/>
      <c r="C84" s="985" t="s">
        <v>205</v>
      </c>
      <c r="D84" s="995">
        <f>D47</f>
        <v>7437.5</v>
      </c>
      <c r="E84" s="995">
        <f>E47</f>
        <v>7191.8</v>
      </c>
      <c r="F84" s="986">
        <f t="shared" si="2"/>
        <v>96.6964705882353</v>
      </c>
      <c r="G84" s="995"/>
      <c r="H84" s="995">
        <f>H47</f>
        <v>7191.8</v>
      </c>
      <c r="I84" s="986">
        <f t="shared" si="3"/>
        <v>96.6964705882353</v>
      </c>
      <c r="J84" s="995"/>
    </row>
    <row r="85" spans="1:10" ht="88.5" customHeight="1" x14ac:dyDescent="0.25">
      <c r="A85" s="2233"/>
      <c r="B85" s="2234"/>
      <c r="C85" s="985" t="s">
        <v>214</v>
      </c>
      <c r="D85" s="995">
        <f>D38+D48+D71+D81</f>
        <v>179216.30000000002</v>
      </c>
      <c r="E85" s="995">
        <f>E38+E48+E71+E81</f>
        <v>178810.8</v>
      </c>
      <c r="F85" s="986">
        <f t="shared" si="2"/>
        <v>99.773737098690233</v>
      </c>
      <c r="G85" s="995"/>
      <c r="H85" s="995">
        <f>H38+H48+H71+H81</f>
        <v>178810.8</v>
      </c>
      <c r="I85" s="986">
        <f t="shared" si="3"/>
        <v>99.773737098690233</v>
      </c>
      <c r="J85" s="995"/>
    </row>
  </sheetData>
  <mergeCells count="70">
    <mergeCell ref="H11:H12"/>
    <mergeCell ref="I11:I12"/>
    <mergeCell ref="J11:J12"/>
    <mergeCell ref="B11:B12"/>
    <mergeCell ref="C11:C12"/>
    <mergeCell ref="D11:D12"/>
    <mergeCell ref="E11:E12"/>
    <mergeCell ref="F11:F12"/>
    <mergeCell ref="A2:J2"/>
    <mergeCell ref="A3:J3"/>
    <mergeCell ref="A4:J4"/>
    <mergeCell ref="A8:J8"/>
    <mergeCell ref="A22:A23"/>
    <mergeCell ref="B22:B23"/>
    <mergeCell ref="C22:C23"/>
    <mergeCell ref="D22:D23"/>
    <mergeCell ref="E22:E23"/>
    <mergeCell ref="F22:F23"/>
    <mergeCell ref="G22:G23"/>
    <mergeCell ref="H22:H23"/>
    <mergeCell ref="I22:I23"/>
    <mergeCell ref="J22:J23"/>
    <mergeCell ref="G11:G12"/>
    <mergeCell ref="A11:A12"/>
    <mergeCell ref="A26:A27"/>
    <mergeCell ref="B26:B27"/>
    <mergeCell ref="C26:C27"/>
    <mergeCell ref="D26:D27"/>
    <mergeCell ref="E26:E27"/>
    <mergeCell ref="F26:F27"/>
    <mergeCell ref="G26:G27"/>
    <mergeCell ref="H26:H27"/>
    <mergeCell ref="I26:I27"/>
    <mergeCell ref="J26:J27"/>
    <mergeCell ref="A28:A29"/>
    <mergeCell ref="B28:B29"/>
    <mergeCell ref="C28:C29"/>
    <mergeCell ref="D28:D29"/>
    <mergeCell ref="E28:E29"/>
    <mergeCell ref="F28:F29"/>
    <mergeCell ref="J33:J34"/>
    <mergeCell ref="A39:J39"/>
    <mergeCell ref="A40:A42"/>
    <mergeCell ref="B40:B42"/>
    <mergeCell ref="G28:G29"/>
    <mergeCell ref="H28:H29"/>
    <mergeCell ref="I28:I29"/>
    <mergeCell ref="J28:J29"/>
    <mergeCell ref="A33:A34"/>
    <mergeCell ref="B33:B34"/>
    <mergeCell ref="C33:C34"/>
    <mergeCell ref="D33:D34"/>
    <mergeCell ref="E33:E34"/>
    <mergeCell ref="F33:F34"/>
    <mergeCell ref="J40:J42"/>
    <mergeCell ref="G33:G34"/>
    <mergeCell ref="H33:H34"/>
    <mergeCell ref="I33:I34"/>
    <mergeCell ref="G40:G42"/>
    <mergeCell ref="A43:A44"/>
    <mergeCell ref="B43:B44"/>
    <mergeCell ref="G43:G44"/>
    <mergeCell ref="J43:J44"/>
    <mergeCell ref="A49:J49"/>
    <mergeCell ref="A72:J72"/>
    <mergeCell ref="A78:J78"/>
    <mergeCell ref="A82:A85"/>
    <mergeCell ref="B82:B85"/>
    <mergeCell ref="A46:A48"/>
    <mergeCell ref="B46:B48"/>
  </mergeCells>
  <pageMargins left="0.78740157480314965" right="0.39370078740157483" top="0.78740157480314965" bottom="0.78740157480314965" header="0.51181102362204722" footer="0.39370078740157483"/>
  <pageSetup paperSize="9" scale="62" firstPageNumber="213" orientation="landscape" useFirstPageNumber="1" r:id="rId1"/>
  <headerFooter>
    <oddFooter>&amp;R&amp;"Arial,обычный"&amp;14&amp;P</oddFooter>
  </headerFooter>
  <rowBreaks count="3" manualBreakCount="3">
    <brk id="16" max="16383" man="1"/>
    <brk id="38" max="16383" man="1"/>
    <brk id="71" max="16383" man="1"/>
  </rowBreaks>
  <colBreaks count="1" manualBreakCount="1">
    <brk id="10"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7030A0"/>
  </sheetPr>
  <dimension ref="A1:K23"/>
  <sheetViews>
    <sheetView topLeftCell="A7" zoomScale="50" zoomScaleNormal="50" workbookViewId="0">
      <selection activeCell="A22" sqref="A22:G22"/>
    </sheetView>
  </sheetViews>
  <sheetFormatPr defaultRowHeight="15" x14ac:dyDescent="0.25"/>
  <cols>
    <col min="1" max="1" width="5.7109375" style="970" customWidth="1"/>
    <col min="2" max="2" width="77.7109375" style="970" customWidth="1"/>
    <col min="3" max="3" width="11.7109375" style="970" customWidth="1"/>
    <col min="4" max="6" width="15.7109375" style="970" customWidth="1"/>
    <col min="7" max="7" width="73.7109375" style="970" customWidth="1"/>
    <col min="8" max="8" width="9.140625" style="970"/>
    <col min="9" max="9" width="12.140625" style="970" bestFit="1" customWidth="1"/>
    <col min="10" max="251" width="9.140625" style="970"/>
    <col min="252" max="252" width="7.7109375" style="970" customWidth="1"/>
    <col min="253" max="253" width="37.7109375" style="970" customWidth="1"/>
    <col min="254" max="254" width="15.7109375" style="970" customWidth="1"/>
    <col min="255" max="255" width="11.7109375" style="970" customWidth="1"/>
    <col min="256" max="258" width="15.7109375" style="970" customWidth="1"/>
    <col min="259" max="259" width="30.7109375" style="970" customWidth="1"/>
    <col min="260" max="260" width="13.7109375" style="970" customWidth="1"/>
    <col min="261" max="261" width="21.7109375" style="970" customWidth="1"/>
    <col min="262" max="263" width="15.7109375" style="970" customWidth="1"/>
    <col min="264" max="264" width="9.140625" style="970"/>
    <col min="265" max="265" width="12.140625" style="970" bestFit="1" customWidth="1"/>
    <col min="266" max="507" width="9.140625" style="970"/>
    <col min="508" max="508" width="7.7109375" style="970" customWidth="1"/>
    <col min="509" max="509" width="37.7109375" style="970" customWidth="1"/>
    <col min="510" max="510" width="15.7109375" style="970" customWidth="1"/>
    <col min="511" max="511" width="11.7109375" style="970" customWidth="1"/>
    <col min="512" max="514" width="15.7109375" style="970" customWidth="1"/>
    <col min="515" max="515" width="30.7109375" style="970" customWidth="1"/>
    <col min="516" max="516" width="13.7109375" style="970" customWidth="1"/>
    <col min="517" max="517" width="21.7109375" style="970" customWidth="1"/>
    <col min="518" max="519" width="15.7109375" style="970" customWidth="1"/>
    <col min="520" max="520" width="9.140625" style="970"/>
    <col min="521" max="521" width="12.140625" style="970" bestFit="1" customWidth="1"/>
    <col min="522" max="763" width="9.140625" style="970"/>
    <col min="764" max="764" width="7.7109375" style="970" customWidth="1"/>
    <col min="765" max="765" width="37.7109375" style="970" customWidth="1"/>
    <col min="766" max="766" width="15.7109375" style="970" customWidth="1"/>
    <col min="767" max="767" width="11.7109375" style="970" customWidth="1"/>
    <col min="768" max="770" width="15.7109375" style="970" customWidth="1"/>
    <col min="771" max="771" width="30.7109375" style="970" customWidth="1"/>
    <col min="772" max="772" width="13.7109375" style="970" customWidth="1"/>
    <col min="773" max="773" width="21.7109375" style="970" customWidth="1"/>
    <col min="774" max="775" width="15.7109375" style="970" customWidth="1"/>
    <col min="776" max="776" width="9.140625" style="970"/>
    <col min="777" max="777" width="12.140625" style="970" bestFit="1" customWidth="1"/>
    <col min="778" max="1019" width="9.140625" style="970"/>
    <col min="1020" max="1020" width="7.7109375" style="970" customWidth="1"/>
    <col min="1021" max="1021" width="37.7109375" style="970" customWidth="1"/>
    <col min="1022" max="1022" width="15.7109375" style="970" customWidth="1"/>
    <col min="1023" max="1023" width="11.7109375" style="970" customWidth="1"/>
    <col min="1024" max="1026" width="15.7109375" style="970" customWidth="1"/>
    <col min="1027" max="1027" width="30.7109375" style="970" customWidth="1"/>
    <col min="1028" max="1028" width="13.7109375" style="970" customWidth="1"/>
    <col min="1029" max="1029" width="21.7109375" style="970" customWidth="1"/>
    <col min="1030" max="1031" width="15.7109375" style="970" customWidth="1"/>
    <col min="1032" max="1032" width="9.140625" style="970"/>
    <col min="1033" max="1033" width="12.140625" style="970" bestFit="1" customWidth="1"/>
    <col min="1034" max="1275" width="9.140625" style="970"/>
    <col min="1276" max="1276" width="7.7109375" style="970" customWidth="1"/>
    <col min="1277" max="1277" width="37.7109375" style="970" customWidth="1"/>
    <col min="1278" max="1278" width="15.7109375" style="970" customWidth="1"/>
    <col min="1279" max="1279" width="11.7109375" style="970" customWidth="1"/>
    <col min="1280" max="1282" width="15.7109375" style="970" customWidth="1"/>
    <col min="1283" max="1283" width="30.7109375" style="970" customWidth="1"/>
    <col min="1284" max="1284" width="13.7109375" style="970" customWidth="1"/>
    <col min="1285" max="1285" width="21.7109375" style="970" customWidth="1"/>
    <col min="1286" max="1287" width="15.7109375" style="970" customWidth="1"/>
    <col min="1288" max="1288" width="9.140625" style="970"/>
    <col min="1289" max="1289" width="12.140625" style="970" bestFit="1" customWidth="1"/>
    <col min="1290" max="1531" width="9.140625" style="970"/>
    <col min="1532" max="1532" width="7.7109375" style="970" customWidth="1"/>
    <col min="1533" max="1533" width="37.7109375" style="970" customWidth="1"/>
    <col min="1534" max="1534" width="15.7109375" style="970" customWidth="1"/>
    <col min="1535" max="1535" width="11.7109375" style="970" customWidth="1"/>
    <col min="1536" max="1538" width="15.7109375" style="970" customWidth="1"/>
    <col min="1539" max="1539" width="30.7109375" style="970" customWidth="1"/>
    <col min="1540" max="1540" width="13.7109375" style="970" customWidth="1"/>
    <col min="1541" max="1541" width="21.7109375" style="970" customWidth="1"/>
    <col min="1542" max="1543" width="15.7109375" style="970" customWidth="1"/>
    <col min="1544" max="1544" width="9.140625" style="970"/>
    <col min="1545" max="1545" width="12.140625" style="970" bestFit="1" customWidth="1"/>
    <col min="1546" max="1787" width="9.140625" style="970"/>
    <col min="1788" max="1788" width="7.7109375" style="970" customWidth="1"/>
    <col min="1789" max="1789" width="37.7109375" style="970" customWidth="1"/>
    <col min="1790" max="1790" width="15.7109375" style="970" customWidth="1"/>
    <col min="1791" max="1791" width="11.7109375" style="970" customWidth="1"/>
    <col min="1792" max="1794" width="15.7109375" style="970" customWidth="1"/>
    <col min="1795" max="1795" width="30.7109375" style="970" customWidth="1"/>
    <col min="1796" max="1796" width="13.7109375" style="970" customWidth="1"/>
    <col min="1797" max="1797" width="21.7109375" style="970" customWidth="1"/>
    <col min="1798" max="1799" width="15.7109375" style="970" customWidth="1"/>
    <col min="1800" max="1800" width="9.140625" style="970"/>
    <col min="1801" max="1801" width="12.140625" style="970" bestFit="1" customWidth="1"/>
    <col min="1802" max="2043" width="9.140625" style="970"/>
    <col min="2044" max="2044" width="7.7109375" style="970" customWidth="1"/>
    <col min="2045" max="2045" width="37.7109375" style="970" customWidth="1"/>
    <col min="2046" max="2046" width="15.7109375" style="970" customWidth="1"/>
    <col min="2047" max="2047" width="11.7109375" style="970" customWidth="1"/>
    <col min="2048" max="2050" width="15.7109375" style="970" customWidth="1"/>
    <col min="2051" max="2051" width="30.7109375" style="970" customWidth="1"/>
    <col min="2052" max="2052" width="13.7109375" style="970" customWidth="1"/>
    <col min="2053" max="2053" width="21.7109375" style="970" customWidth="1"/>
    <col min="2054" max="2055" width="15.7109375" style="970" customWidth="1"/>
    <col min="2056" max="2056" width="9.140625" style="970"/>
    <col min="2057" max="2057" width="12.140625" style="970" bestFit="1" customWidth="1"/>
    <col min="2058" max="2299" width="9.140625" style="970"/>
    <col min="2300" max="2300" width="7.7109375" style="970" customWidth="1"/>
    <col min="2301" max="2301" width="37.7109375" style="970" customWidth="1"/>
    <col min="2302" max="2302" width="15.7109375" style="970" customWidth="1"/>
    <col min="2303" max="2303" width="11.7109375" style="970" customWidth="1"/>
    <col min="2304" max="2306" width="15.7109375" style="970" customWidth="1"/>
    <col min="2307" max="2307" width="30.7109375" style="970" customWidth="1"/>
    <col min="2308" max="2308" width="13.7109375" style="970" customWidth="1"/>
    <col min="2309" max="2309" width="21.7109375" style="970" customWidth="1"/>
    <col min="2310" max="2311" width="15.7109375" style="970" customWidth="1"/>
    <col min="2312" max="2312" width="9.140625" style="970"/>
    <col min="2313" max="2313" width="12.140625" style="970" bestFit="1" customWidth="1"/>
    <col min="2314" max="2555" width="9.140625" style="970"/>
    <col min="2556" max="2556" width="7.7109375" style="970" customWidth="1"/>
    <col min="2557" max="2557" width="37.7109375" style="970" customWidth="1"/>
    <col min="2558" max="2558" width="15.7109375" style="970" customWidth="1"/>
    <col min="2559" max="2559" width="11.7109375" style="970" customWidth="1"/>
    <col min="2560" max="2562" width="15.7109375" style="970" customWidth="1"/>
    <col min="2563" max="2563" width="30.7109375" style="970" customWidth="1"/>
    <col min="2564" max="2564" width="13.7109375" style="970" customWidth="1"/>
    <col min="2565" max="2565" width="21.7109375" style="970" customWidth="1"/>
    <col min="2566" max="2567" width="15.7109375" style="970" customWidth="1"/>
    <col min="2568" max="2568" width="9.140625" style="970"/>
    <col min="2569" max="2569" width="12.140625" style="970" bestFit="1" customWidth="1"/>
    <col min="2570" max="2811" width="9.140625" style="970"/>
    <col min="2812" max="2812" width="7.7109375" style="970" customWidth="1"/>
    <col min="2813" max="2813" width="37.7109375" style="970" customWidth="1"/>
    <col min="2814" max="2814" width="15.7109375" style="970" customWidth="1"/>
    <col min="2815" max="2815" width="11.7109375" style="970" customWidth="1"/>
    <col min="2816" max="2818" width="15.7109375" style="970" customWidth="1"/>
    <col min="2819" max="2819" width="30.7109375" style="970" customWidth="1"/>
    <col min="2820" max="2820" width="13.7109375" style="970" customWidth="1"/>
    <col min="2821" max="2821" width="21.7109375" style="970" customWidth="1"/>
    <col min="2822" max="2823" width="15.7109375" style="970" customWidth="1"/>
    <col min="2824" max="2824" width="9.140625" style="970"/>
    <col min="2825" max="2825" width="12.140625" style="970" bestFit="1" customWidth="1"/>
    <col min="2826" max="3067" width="9.140625" style="970"/>
    <col min="3068" max="3068" width="7.7109375" style="970" customWidth="1"/>
    <col min="3069" max="3069" width="37.7109375" style="970" customWidth="1"/>
    <col min="3070" max="3070" width="15.7109375" style="970" customWidth="1"/>
    <col min="3071" max="3071" width="11.7109375" style="970" customWidth="1"/>
    <col min="3072" max="3074" width="15.7109375" style="970" customWidth="1"/>
    <col min="3075" max="3075" width="30.7109375" style="970" customWidth="1"/>
    <col min="3076" max="3076" width="13.7109375" style="970" customWidth="1"/>
    <col min="3077" max="3077" width="21.7109375" style="970" customWidth="1"/>
    <col min="3078" max="3079" width="15.7109375" style="970" customWidth="1"/>
    <col min="3080" max="3080" width="9.140625" style="970"/>
    <col min="3081" max="3081" width="12.140625" style="970" bestFit="1" customWidth="1"/>
    <col min="3082" max="3323" width="9.140625" style="970"/>
    <col min="3324" max="3324" width="7.7109375" style="970" customWidth="1"/>
    <col min="3325" max="3325" width="37.7109375" style="970" customWidth="1"/>
    <col min="3326" max="3326" width="15.7109375" style="970" customWidth="1"/>
    <col min="3327" max="3327" width="11.7109375" style="970" customWidth="1"/>
    <col min="3328" max="3330" width="15.7109375" style="970" customWidth="1"/>
    <col min="3331" max="3331" width="30.7109375" style="970" customWidth="1"/>
    <col min="3332" max="3332" width="13.7109375" style="970" customWidth="1"/>
    <col min="3333" max="3333" width="21.7109375" style="970" customWidth="1"/>
    <col min="3334" max="3335" width="15.7109375" style="970" customWidth="1"/>
    <col min="3336" max="3336" width="9.140625" style="970"/>
    <col min="3337" max="3337" width="12.140625" style="970" bestFit="1" customWidth="1"/>
    <col min="3338" max="3579" width="9.140625" style="970"/>
    <col min="3580" max="3580" width="7.7109375" style="970" customWidth="1"/>
    <col min="3581" max="3581" width="37.7109375" style="970" customWidth="1"/>
    <col min="3582" max="3582" width="15.7109375" style="970" customWidth="1"/>
    <col min="3583" max="3583" width="11.7109375" style="970" customWidth="1"/>
    <col min="3584" max="3586" width="15.7109375" style="970" customWidth="1"/>
    <col min="3587" max="3587" width="30.7109375" style="970" customWidth="1"/>
    <col min="3588" max="3588" width="13.7109375" style="970" customWidth="1"/>
    <col min="3589" max="3589" width="21.7109375" style="970" customWidth="1"/>
    <col min="3590" max="3591" width="15.7109375" style="970" customWidth="1"/>
    <col min="3592" max="3592" width="9.140625" style="970"/>
    <col min="3593" max="3593" width="12.140625" style="970" bestFit="1" customWidth="1"/>
    <col min="3594" max="3835" width="9.140625" style="970"/>
    <col min="3836" max="3836" width="7.7109375" style="970" customWidth="1"/>
    <col min="3837" max="3837" width="37.7109375" style="970" customWidth="1"/>
    <col min="3838" max="3838" width="15.7109375" style="970" customWidth="1"/>
    <col min="3839" max="3839" width="11.7109375" style="970" customWidth="1"/>
    <col min="3840" max="3842" width="15.7109375" style="970" customWidth="1"/>
    <col min="3843" max="3843" width="30.7109375" style="970" customWidth="1"/>
    <col min="3844" max="3844" width="13.7109375" style="970" customWidth="1"/>
    <col min="3845" max="3845" width="21.7109375" style="970" customWidth="1"/>
    <col min="3846" max="3847" width="15.7109375" style="970" customWidth="1"/>
    <col min="3848" max="3848" width="9.140625" style="970"/>
    <col min="3849" max="3849" width="12.140625" style="970" bestFit="1" customWidth="1"/>
    <col min="3850" max="4091" width="9.140625" style="970"/>
    <col min="4092" max="4092" width="7.7109375" style="970" customWidth="1"/>
    <col min="4093" max="4093" width="37.7109375" style="970" customWidth="1"/>
    <col min="4094" max="4094" width="15.7109375" style="970" customWidth="1"/>
    <col min="4095" max="4095" width="11.7109375" style="970" customWidth="1"/>
    <col min="4096" max="4098" width="15.7109375" style="970" customWidth="1"/>
    <col min="4099" max="4099" width="30.7109375" style="970" customWidth="1"/>
    <col min="4100" max="4100" width="13.7109375" style="970" customWidth="1"/>
    <col min="4101" max="4101" width="21.7109375" style="970" customWidth="1"/>
    <col min="4102" max="4103" width="15.7109375" style="970" customWidth="1"/>
    <col min="4104" max="4104" width="9.140625" style="970"/>
    <col min="4105" max="4105" width="12.140625" style="970" bestFit="1" customWidth="1"/>
    <col min="4106" max="4347" width="9.140625" style="970"/>
    <col min="4348" max="4348" width="7.7109375" style="970" customWidth="1"/>
    <col min="4349" max="4349" width="37.7109375" style="970" customWidth="1"/>
    <col min="4350" max="4350" width="15.7109375" style="970" customWidth="1"/>
    <col min="4351" max="4351" width="11.7109375" style="970" customWidth="1"/>
    <col min="4352" max="4354" width="15.7109375" style="970" customWidth="1"/>
    <col min="4355" max="4355" width="30.7109375" style="970" customWidth="1"/>
    <col min="4356" max="4356" width="13.7109375" style="970" customWidth="1"/>
    <col min="4357" max="4357" width="21.7109375" style="970" customWidth="1"/>
    <col min="4358" max="4359" width="15.7109375" style="970" customWidth="1"/>
    <col min="4360" max="4360" width="9.140625" style="970"/>
    <col min="4361" max="4361" width="12.140625" style="970" bestFit="1" customWidth="1"/>
    <col min="4362" max="4603" width="9.140625" style="970"/>
    <col min="4604" max="4604" width="7.7109375" style="970" customWidth="1"/>
    <col min="4605" max="4605" width="37.7109375" style="970" customWidth="1"/>
    <col min="4606" max="4606" width="15.7109375" style="970" customWidth="1"/>
    <col min="4607" max="4607" width="11.7109375" style="970" customWidth="1"/>
    <col min="4608" max="4610" width="15.7109375" style="970" customWidth="1"/>
    <col min="4611" max="4611" width="30.7109375" style="970" customWidth="1"/>
    <col min="4612" max="4612" width="13.7109375" style="970" customWidth="1"/>
    <col min="4613" max="4613" width="21.7109375" style="970" customWidth="1"/>
    <col min="4614" max="4615" width="15.7109375" style="970" customWidth="1"/>
    <col min="4616" max="4616" width="9.140625" style="970"/>
    <col min="4617" max="4617" width="12.140625" style="970" bestFit="1" customWidth="1"/>
    <col min="4618" max="4859" width="9.140625" style="970"/>
    <col min="4860" max="4860" width="7.7109375" style="970" customWidth="1"/>
    <col min="4861" max="4861" width="37.7109375" style="970" customWidth="1"/>
    <col min="4862" max="4862" width="15.7109375" style="970" customWidth="1"/>
    <col min="4863" max="4863" width="11.7109375" style="970" customWidth="1"/>
    <col min="4864" max="4866" width="15.7109375" style="970" customWidth="1"/>
    <col min="4867" max="4867" width="30.7109375" style="970" customWidth="1"/>
    <col min="4868" max="4868" width="13.7109375" style="970" customWidth="1"/>
    <col min="4869" max="4869" width="21.7109375" style="970" customWidth="1"/>
    <col min="4870" max="4871" width="15.7109375" style="970" customWidth="1"/>
    <col min="4872" max="4872" width="9.140625" style="970"/>
    <col min="4873" max="4873" width="12.140625" style="970" bestFit="1" customWidth="1"/>
    <col min="4874" max="5115" width="9.140625" style="970"/>
    <col min="5116" max="5116" width="7.7109375" style="970" customWidth="1"/>
    <col min="5117" max="5117" width="37.7109375" style="970" customWidth="1"/>
    <col min="5118" max="5118" width="15.7109375" style="970" customWidth="1"/>
    <col min="5119" max="5119" width="11.7109375" style="970" customWidth="1"/>
    <col min="5120" max="5122" width="15.7109375" style="970" customWidth="1"/>
    <col min="5123" max="5123" width="30.7109375" style="970" customWidth="1"/>
    <col min="5124" max="5124" width="13.7109375" style="970" customWidth="1"/>
    <col min="5125" max="5125" width="21.7109375" style="970" customWidth="1"/>
    <col min="5126" max="5127" width="15.7109375" style="970" customWidth="1"/>
    <col min="5128" max="5128" width="9.140625" style="970"/>
    <col min="5129" max="5129" width="12.140625" style="970" bestFit="1" customWidth="1"/>
    <col min="5130" max="5371" width="9.140625" style="970"/>
    <col min="5372" max="5372" width="7.7109375" style="970" customWidth="1"/>
    <col min="5373" max="5373" width="37.7109375" style="970" customWidth="1"/>
    <col min="5374" max="5374" width="15.7109375" style="970" customWidth="1"/>
    <col min="5375" max="5375" width="11.7109375" style="970" customWidth="1"/>
    <col min="5376" max="5378" width="15.7109375" style="970" customWidth="1"/>
    <col min="5379" max="5379" width="30.7109375" style="970" customWidth="1"/>
    <col min="5380" max="5380" width="13.7109375" style="970" customWidth="1"/>
    <col min="5381" max="5381" width="21.7109375" style="970" customWidth="1"/>
    <col min="5382" max="5383" width="15.7109375" style="970" customWidth="1"/>
    <col min="5384" max="5384" width="9.140625" style="970"/>
    <col min="5385" max="5385" width="12.140625" style="970" bestFit="1" customWidth="1"/>
    <col min="5386" max="5627" width="9.140625" style="970"/>
    <col min="5628" max="5628" width="7.7109375" style="970" customWidth="1"/>
    <col min="5629" max="5629" width="37.7109375" style="970" customWidth="1"/>
    <col min="5630" max="5630" width="15.7109375" style="970" customWidth="1"/>
    <col min="5631" max="5631" width="11.7109375" style="970" customWidth="1"/>
    <col min="5632" max="5634" width="15.7109375" style="970" customWidth="1"/>
    <col min="5635" max="5635" width="30.7109375" style="970" customWidth="1"/>
    <col min="5636" max="5636" width="13.7109375" style="970" customWidth="1"/>
    <col min="5637" max="5637" width="21.7109375" style="970" customWidth="1"/>
    <col min="5638" max="5639" width="15.7109375" style="970" customWidth="1"/>
    <col min="5640" max="5640" width="9.140625" style="970"/>
    <col min="5641" max="5641" width="12.140625" style="970" bestFit="1" customWidth="1"/>
    <col min="5642" max="5883" width="9.140625" style="970"/>
    <col min="5884" max="5884" width="7.7109375" style="970" customWidth="1"/>
    <col min="5885" max="5885" width="37.7109375" style="970" customWidth="1"/>
    <col min="5886" max="5886" width="15.7109375" style="970" customWidth="1"/>
    <col min="5887" max="5887" width="11.7109375" style="970" customWidth="1"/>
    <col min="5888" max="5890" width="15.7109375" style="970" customWidth="1"/>
    <col min="5891" max="5891" width="30.7109375" style="970" customWidth="1"/>
    <col min="5892" max="5892" width="13.7109375" style="970" customWidth="1"/>
    <col min="5893" max="5893" width="21.7109375" style="970" customWidth="1"/>
    <col min="5894" max="5895" width="15.7109375" style="970" customWidth="1"/>
    <col min="5896" max="5896" width="9.140625" style="970"/>
    <col min="5897" max="5897" width="12.140625" style="970" bestFit="1" customWidth="1"/>
    <col min="5898" max="6139" width="9.140625" style="970"/>
    <col min="6140" max="6140" width="7.7109375" style="970" customWidth="1"/>
    <col min="6141" max="6141" width="37.7109375" style="970" customWidth="1"/>
    <col min="6142" max="6142" width="15.7109375" style="970" customWidth="1"/>
    <col min="6143" max="6143" width="11.7109375" style="970" customWidth="1"/>
    <col min="6144" max="6146" width="15.7109375" style="970" customWidth="1"/>
    <col min="6147" max="6147" width="30.7109375" style="970" customWidth="1"/>
    <col min="6148" max="6148" width="13.7109375" style="970" customWidth="1"/>
    <col min="6149" max="6149" width="21.7109375" style="970" customWidth="1"/>
    <col min="6150" max="6151" width="15.7109375" style="970" customWidth="1"/>
    <col min="6152" max="6152" width="9.140625" style="970"/>
    <col min="6153" max="6153" width="12.140625" style="970" bestFit="1" customWidth="1"/>
    <col min="6154" max="6395" width="9.140625" style="970"/>
    <col min="6396" max="6396" width="7.7109375" style="970" customWidth="1"/>
    <col min="6397" max="6397" width="37.7109375" style="970" customWidth="1"/>
    <col min="6398" max="6398" width="15.7109375" style="970" customWidth="1"/>
    <col min="6399" max="6399" width="11.7109375" style="970" customWidth="1"/>
    <col min="6400" max="6402" width="15.7109375" style="970" customWidth="1"/>
    <col min="6403" max="6403" width="30.7109375" style="970" customWidth="1"/>
    <col min="6404" max="6404" width="13.7109375" style="970" customWidth="1"/>
    <col min="6405" max="6405" width="21.7109375" style="970" customWidth="1"/>
    <col min="6406" max="6407" width="15.7109375" style="970" customWidth="1"/>
    <col min="6408" max="6408" width="9.140625" style="970"/>
    <col min="6409" max="6409" width="12.140625" style="970" bestFit="1" customWidth="1"/>
    <col min="6410" max="6651" width="9.140625" style="970"/>
    <col min="6652" max="6652" width="7.7109375" style="970" customWidth="1"/>
    <col min="6653" max="6653" width="37.7109375" style="970" customWidth="1"/>
    <col min="6654" max="6654" width="15.7109375" style="970" customWidth="1"/>
    <col min="6655" max="6655" width="11.7109375" style="970" customWidth="1"/>
    <col min="6656" max="6658" width="15.7109375" style="970" customWidth="1"/>
    <col min="6659" max="6659" width="30.7109375" style="970" customWidth="1"/>
    <col min="6660" max="6660" width="13.7109375" style="970" customWidth="1"/>
    <col min="6661" max="6661" width="21.7109375" style="970" customWidth="1"/>
    <col min="6662" max="6663" width="15.7109375" style="970" customWidth="1"/>
    <col min="6664" max="6664" width="9.140625" style="970"/>
    <col min="6665" max="6665" width="12.140625" style="970" bestFit="1" customWidth="1"/>
    <col min="6666" max="6907" width="9.140625" style="970"/>
    <col min="6908" max="6908" width="7.7109375" style="970" customWidth="1"/>
    <col min="6909" max="6909" width="37.7109375" style="970" customWidth="1"/>
    <col min="6910" max="6910" width="15.7109375" style="970" customWidth="1"/>
    <col min="6911" max="6911" width="11.7109375" style="970" customWidth="1"/>
    <col min="6912" max="6914" width="15.7109375" style="970" customWidth="1"/>
    <col min="6915" max="6915" width="30.7109375" style="970" customWidth="1"/>
    <col min="6916" max="6916" width="13.7109375" style="970" customWidth="1"/>
    <col min="6917" max="6917" width="21.7109375" style="970" customWidth="1"/>
    <col min="6918" max="6919" width="15.7109375" style="970" customWidth="1"/>
    <col min="6920" max="6920" width="9.140625" style="970"/>
    <col min="6921" max="6921" width="12.140625" style="970" bestFit="1" customWidth="1"/>
    <col min="6922" max="7163" width="9.140625" style="970"/>
    <col min="7164" max="7164" width="7.7109375" style="970" customWidth="1"/>
    <col min="7165" max="7165" width="37.7109375" style="970" customWidth="1"/>
    <col min="7166" max="7166" width="15.7109375" style="970" customWidth="1"/>
    <col min="7167" max="7167" width="11.7109375" style="970" customWidth="1"/>
    <col min="7168" max="7170" width="15.7109375" style="970" customWidth="1"/>
    <col min="7171" max="7171" width="30.7109375" style="970" customWidth="1"/>
    <col min="7172" max="7172" width="13.7109375" style="970" customWidth="1"/>
    <col min="7173" max="7173" width="21.7109375" style="970" customWidth="1"/>
    <col min="7174" max="7175" width="15.7109375" style="970" customWidth="1"/>
    <col min="7176" max="7176" width="9.140625" style="970"/>
    <col min="7177" max="7177" width="12.140625" style="970" bestFit="1" customWidth="1"/>
    <col min="7178" max="7419" width="9.140625" style="970"/>
    <col min="7420" max="7420" width="7.7109375" style="970" customWidth="1"/>
    <col min="7421" max="7421" width="37.7109375" style="970" customWidth="1"/>
    <col min="7422" max="7422" width="15.7109375" style="970" customWidth="1"/>
    <col min="7423" max="7423" width="11.7109375" style="970" customWidth="1"/>
    <col min="7424" max="7426" width="15.7109375" style="970" customWidth="1"/>
    <col min="7427" max="7427" width="30.7109375" style="970" customWidth="1"/>
    <col min="7428" max="7428" width="13.7109375" style="970" customWidth="1"/>
    <col min="7429" max="7429" width="21.7109375" style="970" customWidth="1"/>
    <col min="7430" max="7431" width="15.7109375" style="970" customWidth="1"/>
    <col min="7432" max="7432" width="9.140625" style="970"/>
    <col min="7433" max="7433" width="12.140625" style="970" bestFit="1" customWidth="1"/>
    <col min="7434" max="7675" width="9.140625" style="970"/>
    <col min="7676" max="7676" width="7.7109375" style="970" customWidth="1"/>
    <col min="7677" max="7677" width="37.7109375" style="970" customWidth="1"/>
    <col min="7678" max="7678" width="15.7109375" style="970" customWidth="1"/>
    <col min="7679" max="7679" width="11.7109375" style="970" customWidth="1"/>
    <col min="7680" max="7682" width="15.7109375" style="970" customWidth="1"/>
    <col min="7683" max="7683" width="30.7109375" style="970" customWidth="1"/>
    <col min="7684" max="7684" width="13.7109375" style="970" customWidth="1"/>
    <col min="7685" max="7685" width="21.7109375" style="970" customWidth="1"/>
    <col min="7686" max="7687" width="15.7109375" style="970" customWidth="1"/>
    <col min="7688" max="7688" width="9.140625" style="970"/>
    <col min="7689" max="7689" width="12.140625" style="970" bestFit="1" customWidth="1"/>
    <col min="7690" max="7931" width="9.140625" style="970"/>
    <col min="7932" max="7932" width="7.7109375" style="970" customWidth="1"/>
    <col min="7933" max="7933" width="37.7109375" style="970" customWidth="1"/>
    <col min="7934" max="7934" width="15.7109375" style="970" customWidth="1"/>
    <col min="7935" max="7935" width="11.7109375" style="970" customWidth="1"/>
    <col min="7936" max="7938" width="15.7109375" style="970" customWidth="1"/>
    <col min="7939" max="7939" width="30.7109375" style="970" customWidth="1"/>
    <col min="7940" max="7940" width="13.7109375" style="970" customWidth="1"/>
    <col min="7941" max="7941" width="21.7109375" style="970" customWidth="1"/>
    <col min="7942" max="7943" width="15.7109375" style="970" customWidth="1"/>
    <col min="7944" max="7944" width="9.140625" style="970"/>
    <col min="7945" max="7945" width="12.140625" style="970" bestFit="1" customWidth="1"/>
    <col min="7946" max="8187" width="9.140625" style="970"/>
    <col min="8188" max="8188" width="7.7109375" style="970" customWidth="1"/>
    <col min="8189" max="8189" width="37.7109375" style="970" customWidth="1"/>
    <col min="8190" max="8190" width="15.7109375" style="970" customWidth="1"/>
    <col min="8191" max="8191" width="11.7109375" style="970" customWidth="1"/>
    <col min="8192" max="8194" width="15.7109375" style="970" customWidth="1"/>
    <col min="8195" max="8195" width="30.7109375" style="970" customWidth="1"/>
    <col min="8196" max="8196" width="13.7109375" style="970" customWidth="1"/>
    <col min="8197" max="8197" width="21.7109375" style="970" customWidth="1"/>
    <col min="8198" max="8199" width="15.7109375" style="970" customWidth="1"/>
    <col min="8200" max="8200" width="9.140625" style="970"/>
    <col min="8201" max="8201" width="12.140625" style="970" bestFit="1" customWidth="1"/>
    <col min="8202" max="8443" width="9.140625" style="970"/>
    <col min="8444" max="8444" width="7.7109375" style="970" customWidth="1"/>
    <col min="8445" max="8445" width="37.7109375" style="970" customWidth="1"/>
    <col min="8446" max="8446" width="15.7109375" style="970" customWidth="1"/>
    <col min="8447" max="8447" width="11.7109375" style="970" customWidth="1"/>
    <col min="8448" max="8450" width="15.7109375" style="970" customWidth="1"/>
    <col min="8451" max="8451" width="30.7109375" style="970" customWidth="1"/>
    <col min="8452" max="8452" width="13.7109375" style="970" customWidth="1"/>
    <col min="8453" max="8453" width="21.7109375" style="970" customWidth="1"/>
    <col min="8454" max="8455" width="15.7109375" style="970" customWidth="1"/>
    <col min="8456" max="8456" width="9.140625" style="970"/>
    <col min="8457" max="8457" width="12.140625" style="970" bestFit="1" customWidth="1"/>
    <col min="8458" max="8699" width="9.140625" style="970"/>
    <col min="8700" max="8700" width="7.7109375" style="970" customWidth="1"/>
    <col min="8701" max="8701" width="37.7109375" style="970" customWidth="1"/>
    <col min="8702" max="8702" width="15.7109375" style="970" customWidth="1"/>
    <col min="8703" max="8703" width="11.7109375" style="970" customWidth="1"/>
    <col min="8704" max="8706" width="15.7109375" style="970" customWidth="1"/>
    <col min="8707" max="8707" width="30.7109375" style="970" customWidth="1"/>
    <col min="8708" max="8708" width="13.7109375" style="970" customWidth="1"/>
    <col min="8709" max="8709" width="21.7109375" style="970" customWidth="1"/>
    <col min="8710" max="8711" width="15.7109375" style="970" customWidth="1"/>
    <col min="8712" max="8712" width="9.140625" style="970"/>
    <col min="8713" max="8713" width="12.140625" style="970" bestFit="1" customWidth="1"/>
    <col min="8714" max="8955" width="9.140625" style="970"/>
    <col min="8956" max="8956" width="7.7109375" style="970" customWidth="1"/>
    <col min="8957" max="8957" width="37.7109375" style="970" customWidth="1"/>
    <col min="8958" max="8958" width="15.7109375" style="970" customWidth="1"/>
    <col min="8959" max="8959" width="11.7109375" style="970" customWidth="1"/>
    <col min="8960" max="8962" width="15.7109375" style="970" customWidth="1"/>
    <col min="8963" max="8963" width="30.7109375" style="970" customWidth="1"/>
    <col min="8964" max="8964" width="13.7109375" style="970" customWidth="1"/>
    <col min="8965" max="8965" width="21.7109375" style="970" customWidth="1"/>
    <col min="8966" max="8967" width="15.7109375" style="970" customWidth="1"/>
    <col min="8968" max="8968" width="9.140625" style="970"/>
    <col min="8969" max="8969" width="12.140625" style="970" bestFit="1" customWidth="1"/>
    <col min="8970" max="9211" width="9.140625" style="970"/>
    <col min="9212" max="9212" width="7.7109375" style="970" customWidth="1"/>
    <col min="9213" max="9213" width="37.7109375" style="970" customWidth="1"/>
    <col min="9214" max="9214" width="15.7109375" style="970" customWidth="1"/>
    <col min="9215" max="9215" width="11.7109375" style="970" customWidth="1"/>
    <col min="9216" max="9218" width="15.7109375" style="970" customWidth="1"/>
    <col min="9219" max="9219" width="30.7109375" style="970" customWidth="1"/>
    <col min="9220" max="9220" width="13.7109375" style="970" customWidth="1"/>
    <col min="9221" max="9221" width="21.7109375" style="970" customWidth="1"/>
    <col min="9222" max="9223" width="15.7109375" style="970" customWidth="1"/>
    <col min="9224" max="9224" width="9.140625" style="970"/>
    <col min="9225" max="9225" width="12.140625" style="970" bestFit="1" customWidth="1"/>
    <col min="9226" max="9467" width="9.140625" style="970"/>
    <col min="9468" max="9468" width="7.7109375" style="970" customWidth="1"/>
    <col min="9469" max="9469" width="37.7109375" style="970" customWidth="1"/>
    <col min="9470" max="9470" width="15.7109375" style="970" customWidth="1"/>
    <col min="9471" max="9471" width="11.7109375" style="970" customWidth="1"/>
    <col min="9472" max="9474" width="15.7109375" style="970" customWidth="1"/>
    <col min="9475" max="9475" width="30.7109375" style="970" customWidth="1"/>
    <col min="9476" max="9476" width="13.7109375" style="970" customWidth="1"/>
    <col min="9477" max="9477" width="21.7109375" style="970" customWidth="1"/>
    <col min="9478" max="9479" width="15.7109375" style="970" customWidth="1"/>
    <col min="9480" max="9480" width="9.140625" style="970"/>
    <col min="9481" max="9481" width="12.140625" style="970" bestFit="1" customWidth="1"/>
    <col min="9482" max="9723" width="9.140625" style="970"/>
    <col min="9724" max="9724" width="7.7109375" style="970" customWidth="1"/>
    <col min="9725" max="9725" width="37.7109375" style="970" customWidth="1"/>
    <col min="9726" max="9726" width="15.7109375" style="970" customWidth="1"/>
    <col min="9727" max="9727" width="11.7109375" style="970" customWidth="1"/>
    <col min="9728" max="9730" width="15.7109375" style="970" customWidth="1"/>
    <col min="9731" max="9731" width="30.7109375" style="970" customWidth="1"/>
    <col min="9732" max="9732" width="13.7109375" style="970" customWidth="1"/>
    <col min="9733" max="9733" width="21.7109375" style="970" customWidth="1"/>
    <col min="9734" max="9735" width="15.7109375" style="970" customWidth="1"/>
    <col min="9736" max="9736" width="9.140625" style="970"/>
    <col min="9737" max="9737" width="12.140625" style="970" bestFit="1" customWidth="1"/>
    <col min="9738" max="9979" width="9.140625" style="970"/>
    <col min="9980" max="9980" width="7.7109375" style="970" customWidth="1"/>
    <col min="9981" max="9981" width="37.7109375" style="970" customWidth="1"/>
    <col min="9982" max="9982" width="15.7109375" style="970" customWidth="1"/>
    <col min="9983" max="9983" width="11.7109375" style="970" customWidth="1"/>
    <col min="9984" max="9986" width="15.7109375" style="970" customWidth="1"/>
    <col min="9987" max="9987" width="30.7109375" style="970" customWidth="1"/>
    <col min="9988" max="9988" width="13.7109375" style="970" customWidth="1"/>
    <col min="9989" max="9989" width="21.7109375" style="970" customWidth="1"/>
    <col min="9990" max="9991" width="15.7109375" style="970" customWidth="1"/>
    <col min="9992" max="9992" width="9.140625" style="970"/>
    <col min="9993" max="9993" width="12.140625" style="970" bestFit="1" customWidth="1"/>
    <col min="9994" max="10235" width="9.140625" style="970"/>
    <col min="10236" max="10236" width="7.7109375" style="970" customWidth="1"/>
    <col min="10237" max="10237" width="37.7109375" style="970" customWidth="1"/>
    <col min="10238" max="10238" width="15.7109375" style="970" customWidth="1"/>
    <col min="10239" max="10239" width="11.7109375" style="970" customWidth="1"/>
    <col min="10240" max="10242" width="15.7109375" style="970" customWidth="1"/>
    <col min="10243" max="10243" width="30.7109375" style="970" customWidth="1"/>
    <col min="10244" max="10244" width="13.7109375" style="970" customWidth="1"/>
    <col min="10245" max="10245" width="21.7109375" style="970" customWidth="1"/>
    <col min="10246" max="10247" width="15.7109375" style="970" customWidth="1"/>
    <col min="10248" max="10248" width="9.140625" style="970"/>
    <col min="10249" max="10249" width="12.140625" style="970" bestFit="1" customWidth="1"/>
    <col min="10250" max="10491" width="9.140625" style="970"/>
    <col min="10492" max="10492" width="7.7109375" style="970" customWidth="1"/>
    <col min="10493" max="10493" width="37.7109375" style="970" customWidth="1"/>
    <col min="10494" max="10494" width="15.7109375" style="970" customWidth="1"/>
    <col min="10495" max="10495" width="11.7109375" style="970" customWidth="1"/>
    <col min="10496" max="10498" width="15.7109375" style="970" customWidth="1"/>
    <col min="10499" max="10499" width="30.7109375" style="970" customWidth="1"/>
    <col min="10500" max="10500" width="13.7109375" style="970" customWidth="1"/>
    <col min="10501" max="10501" width="21.7109375" style="970" customWidth="1"/>
    <col min="10502" max="10503" width="15.7109375" style="970" customWidth="1"/>
    <col min="10504" max="10504" width="9.140625" style="970"/>
    <col min="10505" max="10505" width="12.140625" style="970" bestFit="1" customWidth="1"/>
    <col min="10506" max="10747" width="9.140625" style="970"/>
    <col min="10748" max="10748" width="7.7109375" style="970" customWidth="1"/>
    <col min="10749" max="10749" width="37.7109375" style="970" customWidth="1"/>
    <col min="10750" max="10750" width="15.7109375" style="970" customWidth="1"/>
    <col min="10751" max="10751" width="11.7109375" style="970" customWidth="1"/>
    <col min="10752" max="10754" width="15.7109375" style="970" customWidth="1"/>
    <col min="10755" max="10755" width="30.7109375" style="970" customWidth="1"/>
    <col min="10756" max="10756" width="13.7109375" style="970" customWidth="1"/>
    <col min="10757" max="10757" width="21.7109375" style="970" customWidth="1"/>
    <col min="10758" max="10759" width="15.7109375" style="970" customWidth="1"/>
    <col min="10760" max="10760" width="9.140625" style="970"/>
    <col min="10761" max="10761" width="12.140625" style="970" bestFit="1" customWidth="1"/>
    <col min="10762" max="11003" width="9.140625" style="970"/>
    <col min="11004" max="11004" width="7.7109375" style="970" customWidth="1"/>
    <col min="11005" max="11005" width="37.7109375" style="970" customWidth="1"/>
    <col min="11006" max="11006" width="15.7109375" style="970" customWidth="1"/>
    <col min="11007" max="11007" width="11.7109375" style="970" customWidth="1"/>
    <col min="11008" max="11010" width="15.7109375" style="970" customWidth="1"/>
    <col min="11011" max="11011" width="30.7109375" style="970" customWidth="1"/>
    <col min="11012" max="11012" width="13.7109375" style="970" customWidth="1"/>
    <col min="11013" max="11013" width="21.7109375" style="970" customWidth="1"/>
    <col min="11014" max="11015" width="15.7109375" style="970" customWidth="1"/>
    <col min="11016" max="11016" width="9.140625" style="970"/>
    <col min="11017" max="11017" width="12.140625" style="970" bestFit="1" customWidth="1"/>
    <col min="11018" max="11259" width="9.140625" style="970"/>
    <col min="11260" max="11260" width="7.7109375" style="970" customWidth="1"/>
    <col min="11261" max="11261" width="37.7109375" style="970" customWidth="1"/>
    <col min="11262" max="11262" width="15.7109375" style="970" customWidth="1"/>
    <col min="11263" max="11263" width="11.7109375" style="970" customWidth="1"/>
    <col min="11264" max="11266" width="15.7109375" style="970" customWidth="1"/>
    <col min="11267" max="11267" width="30.7109375" style="970" customWidth="1"/>
    <col min="11268" max="11268" width="13.7109375" style="970" customWidth="1"/>
    <col min="11269" max="11269" width="21.7109375" style="970" customWidth="1"/>
    <col min="11270" max="11271" width="15.7109375" style="970" customWidth="1"/>
    <col min="11272" max="11272" width="9.140625" style="970"/>
    <col min="11273" max="11273" width="12.140625" style="970" bestFit="1" customWidth="1"/>
    <col min="11274" max="11515" width="9.140625" style="970"/>
    <col min="11516" max="11516" width="7.7109375" style="970" customWidth="1"/>
    <col min="11517" max="11517" width="37.7109375" style="970" customWidth="1"/>
    <col min="11518" max="11518" width="15.7109375" style="970" customWidth="1"/>
    <col min="11519" max="11519" width="11.7109375" style="970" customWidth="1"/>
    <col min="11520" max="11522" width="15.7109375" style="970" customWidth="1"/>
    <col min="11523" max="11523" width="30.7109375" style="970" customWidth="1"/>
    <col min="11524" max="11524" width="13.7109375" style="970" customWidth="1"/>
    <col min="11525" max="11525" width="21.7109375" style="970" customWidth="1"/>
    <col min="11526" max="11527" width="15.7109375" style="970" customWidth="1"/>
    <col min="11528" max="11528" width="9.140625" style="970"/>
    <col min="11529" max="11529" width="12.140625" style="970" bestFit="1" customWidth="1"/>
    <col min="11530" max="11771" width="9.140625" style="970"/>
    <col min="11772" max="11772" width="7.7109375" style="970" customWidth="1"/>
    <col min="11773" max="11773" width="37.7109375" style="970" customWidth="1"/>
    <col min="11774" max="11774" width="15.7109375" style="970" customWidth="1"/>
    <col min="11775" max="11775" width="11.7109375" style="970" customWidth="1"/>
    <col min="11776" max="11778" width="15.7109375" style="970" customWidth="1"/>
    <col min="11779" max="11779" width="30.7109375" style="970" customWidth="1"/>
    <col min="11780" max="11780" width="13.7109375" style="970" customWidth="1"/>
    <col min="11781" max="11781" width="21.7109375" style="970" customWidth="1"/>
    <col min="11782" max="11783" width="15.7109375" style="970" customWidth="1"/>
    <col min="11784" max="11784" width="9.140625" style="970"/>
    <col min="11785" max="11785" width="12.140625" style="970" bestFit="1" customWidth="1"/>
    <col min="11786" max="12027" width="9.140625" style="970"/>
    <col min="12028" max="12028" width="7.7109375" style="970" customWidth="1"/>
    <col min="12029" max="12029" width="37.7109375" style="970" customWidth="1"/>
    <col min="12030" max="12030" width="15.7109375" style="970" customWidth="1"/>
    <col min="12031" max="12031" width="11.7109375" style="970" customWidth="1"/>
    <col min="12032" max="12034" width="15.7109375" style="970" customWidth="1"/>
    <col min="12035" max="12035" width="30.7109375" style="970" customWidth="1"/>
    <col min="12036" max="12036" width="13.7109375" style="970" customWidth="1"/>
    <col min="12037" max="12037" width="21.7109375" style="970" customWidth="1"/>
    <col min="12038" max="12039" width="15.7109375" style="970" customWidth="1"/>
    <col min="12040" max="12040" width="9.140625" style="970"/>
    <col min="12041" max="12041" width="12.140625" style="970" bestFit="1" customWidth="1"/>
    <col min="12042" max="12283" width="9.140625" style="970"/>
    <col min="12284" max="12284" width="7.7109375" style="970" customWidth="1"/>
    <col min="12285" max="12285" width="37.7109375" style="970" customWidth="1"/>
    <col min="12286" max="12286" width="15.7109375" style="970" customWidth="1"/>
    <col min="12287" max="12287" width="11.7109375" style="970" customWidth="1"/>
    <col min="12288" max="12290" width="15.7109375" style="970" customWidth="1"/>
    <col min="12291" max="12291" width="30.7109375" style="970" customWidth="1"/>
    <col min="12292" max="12292" width="13.7109375" style="970" customWidth="1"/>
    <col min="12293" max="12293" width="21.7109375" style="970" customWidth="1"/>
    <col min="12294" max="12295" width="15.7109375" style="970" customWidth="1"/>
    <col min="12296" max="12296" width="9.140625" style="970"/>
    <col min="12297" max="12297" width="12.140625" style="970" bestFit="1" customWidth="1"/>
    <col min="12298" max="12539" width="9.140625" style="970"/>
    <col min="12540" max="12540" width="7.7109375" style="970" customWidth="1"/>
    <col min="12541" max="12541" width="37.7109375" style="970" customWidth="1"/>
    <col min="12542" max="12542" width="15.7109375" style="970" customWidth="1"/>
    <col min="12543" max="12543" width="11.7109375" style="970" customWidth="1"/>
    <col min="12544" max="12546" width="15.7109375" style="970" customWidth="1"/>
    <col min="12547" max="12547" width="30.7109375" style="970" customWidth="1"/>
    <col min="12548" max="12548" width="13.7109375" style="970" customWidth="1"/>
    <col min="12549" max="12549" width="21.7109375" style="970" customWidth="1"/>
    <col min="12550" max="12551" width="15.7109375" style="970" customWidth="1"/>
    <col min="12552" max="12552" width="9.140625" style="970"/>
    <col min="12553" max="12553" width="12.140625" style="970" bestFit="1" customWidth="1"/>
    <col min="12554" max="12795" width="9.140625" style="970"/>
    <col min="12796" max="12796" width="7.7109375" style="970" customWidth="1"/>
    <col min="12797" max="12797" width="37.7109375" style="970" customWidth="1"/>
    <col min="12798" max="12798" width="15.7109375" style="970" customWidth="1"/>
    <col min="12799" max="12799" width="11.7109375" style="970" customWidth="1"/>
    <col min="12800" max="12802" width="15.7109375" style="970" customWidth="1"/>
    <col min="12803" max="12803" width="30.7109375" style="970" customWidth="1"/>
    <col min="12804" max="12804" width="13.7109375" style="970" customWidth="1"/>
    <col min="12805" max="12805" width="21.7109375" style="970" customWidth="1"/>
    <col min="12806" max="12807" width="15.7109375" style="970" customWidth="1"/>
    <col min="12808" max="12808" width="9.140625" style="970"/>
    <col min="12809" max="12809" width="12.140625" style="970" bestFit="1" customWidth="1"/>
    <col min="12810" max="13051" width="9.140625" style="970"/>
    <col min="13052" max="13052" width="7.7109375" style="970" customWidth="1"/>
    <col min="13053" max="13053" width="37.7109375" style="970" customWidth="1"/>
    <col min="13054" max="13054" width="15.7109375" style="970" customWidth="1"/>
    <col min="13055" max="13055" width="11.7109375" style="970" customWidth="1"/>
    <col min="13056" max="13058" width="15.7109375" style="970" customWidth="1"/>
    <col min="13059" max="13059" width="30.7109375" style="970" customWidth="1"/>
    <col min="13060" max="13060" width="13.7109375" style="970" customWidth="1"/>
    <col min="13061" max="13061" width="21.7109375" style="970" customWidth="1"/>
    <col min="13062" max="13063" width="15.7109375" style="970" customWidth="1"/>
    <col min="13064" max="13064" width="9.140625" style="970"/>
    <col min="13065" max="13065" width="12.140625" style="970" bestFit="1" customWidth="1"/>
    <col min="13066" max="13307" width="9.140625" style="970"/>
    <col min="13308" max="13308" width="7.7109375" style="970" customWidth="1"/>
    <col min="13309" max="13309" width="37.7109375" style="970" customWidth="1"/>
    <col min="13310" max="13310" width="15.7109375" style="970" customWidth="1"/>
    <col min="13311" max="13311" width="11.7109375" style="970" customWidth="1"/>
    <col min="13312" max="13314" width="15.7109375" style="970" customWidth="1"/>
    <col min="13315" max="13315" width="30.7109375" style="970" customWidth="1"/>
    <col min="13316" max="13316" width="13.7109375" style="970" customWidth="1"/>
    <col min="13317" max="13317" width="21.7109375" style="970" customWidth="1"/>
    <col min="13318" max="13319" width="15.7109375" style="970" customWidth="1"/>
    <col min="13320" max="13320" width="9.140625" style="970"/>
    <col min="13321" max="13321" width="12.140625" style="970" bestFit="1" customWidth="1"/>
    <col min="13322" max="13563" width="9.140625" style="970"/>
    <col min="13564" max="13564" width="7.7109375" style="970" customWidth="1"/>
    <col min="13565" max="13565" width="37.7109375" style="970" customWidth="1"/>
    <col min="13566" max="13566" width="15.7109375" style="970" customWidth="1"/>
    <col min="13567" max="13567" width="11.7109375" style="970" customWidth="1"/>
    <col min="13568" max="13570" width="15.7109375" style="970" customWidth="1"/>
    <col min="13571" max="13571" width="30.7109375" style="970" customWidth="1"/>
    <col min="13572" max="13572" width="13.7109375" style="970" customWidth="1"/>
    <col min="13573" max="13573" width="21.7109375" style="970" customWidth="1"/>
    <col min="13574" max="13575" width="15.7109375" style="970" customWidth="1"/>
    <col min="13576" max="13576" width="9.140625" style="970"/>
    <col min="13577" max="13577" width="12.140625" style="970" bestFit="1" customWidth="1"/>
    <col min="13578" max="13819" width="9.140625" style="970"/>
    <col min="13820" max="13820" width="7.7109375" style="970" customWidth="1"/>
    <col min="13821" max="13821" width="37.7109375" style="970" customWidth="1"/>
    <col min="13822" max="13822" width="15.7109375" style="970" customWidth="1"/>
    <col min="13823" max="13823" width="11.7109375" style="970" customWidth="1"/>
    <col min="13824" max="13826" width="15.7109375" style="970" customWidth="1"/>
    <col min="13827" max="13827" width="30.7109375" style="970" customWidth="1"/>
    <col min="13828" max="13828" width="13.7109375" style="970" customWidth="1"/>
    <col min="13829" max="13829" width="21.7109375" style="970" customWidth="1"/>
    <col min="13830" max="13831" width="15.7109375" style="970" customWidth="1"/>
    <col min="13832" max="13832" width="9.140625" style="970"/>
    <col min="13833" max="13833" width="12.140625" style="970" bestFit="1" customWidth="1"/>
    <col min="13834" max="14075" width="9.140625" style="970"/>
    <col min="14076" max="14076" width="7.7109375" style="970" customWidth="1"/>
    <col min="14077" max="14077" width="37.7109375" style="970" customWidth="1"/>
    <col min="14078" max="14078" width="15.7109375" style="970" customWidth="1"/>
    <col min="14079" max="14079" width="11.7109375" style="970" customWidth="1"/>
    <col min="14080" max="14082" width="15.7109375" style="970" customWidth="1"/>
    <col min="14083" max="14083" width="30.7109375" style="970" customWidth="1"/>
    <col min="14084" max="14084" width="13.7109375" style="970" customWidth="1"/>
    <col min="14085" max="14085" width="21.7109375" style="970" customWidth="1"/>
    <col min="14086" max="14087" width="15.7109375" style="970" customWidth="1"/>
    <col min="14088" max="14088" width="9.140625" style="970"/>
    <col min="14089" max="14089" width="12.140625" style="970" bestFit="1" customWidth="1"/>
    <col min="14090" max="14331" width="9.140625" style="970"/>
    <col min="14332" max="14332" width="7.7109375" style="970" customWidth="1"/>
    <col min="14333" max="14333" width="37.7109375" style="970" customWidth="1"/>
    <col min="14334" max="14334" width="15.7109375" style="970" customWidth="1"/>
    <col min="14335" max="14335" width="11.7109375" style="970" customWidth="1"/>
    <col min="14336" max="14338" width="15.7109375" style="970" customWidth="1"/>
    <col min="14339" max="14339" width="30.7109375" style="970" customWidth="1"/>
    <col min="14340" max="14340" width="13.7109375" style="970" customWidth="1"/>
    <col min="14341" max="14341" width="21.7109375" style="970" customWidth="1"/>
    <col min="14342" max="14343" width="15.7109375" style="970" customWidth="1"/>
    <col min="14344" max="14344" width="9.140625" style="970"/>
    <col min="14345" max="14345" width="12.140625" style="970" bestFit="1" customWidth="1"/>
    <col min="14346" max="14587" width="9.140625" style="970"/>
    <col min="14588" max="14588" width="7.7109375" style="970" customWidth="1"/>
    <col min="14589" max="14589" width="37.7109375" style="970" customWidth="1"/>
    <col min="14590" max="14590" width="15.7109375" style="970" customWidth="1"/>
    <col min="14591" max="14591" width="11.7109375" style="970" customWidth="1"/>
    <col min="14592" max="14594" width="15.7109375" style="970" customWidth="1"/>
    <col min="14595" max="14595" width="30.7109375" style="970" customWidth="1"/>
    <col min="14596" max="14596" width="13.7109375" style="970" customWidth="1"/>
    <col min="14597" max="14597" width="21.7109375" style="970" customWidth="1"/>
    <col min="14598" max="14599" width="15.7109375" style="970" customWidth="1"/>
    <col min="14600" max="14600" width="9.140625" style="970"/>
    <col min="14601" max="14601" width="12.140625" style="970" bestFit="1" customWidth="1"/>
    <col min="14602" max="14843" width="9.140625" style="970"/>
    <col min="14844" max="14844" width="7.7109375" style="970" customWidth="1"/>
    <col min="14845" max="14845" width="37.7109375" style="970" customWidth="1"/>
    <col min="14846" max="14846" width="15.7109375" style="970" customWidth="1"/>
    <col min="14847" max="14847" width="11.7109375" style="970" customWidth="1"/>
    <col min="14848" max="14850" width="15.7109375" style="970" customWidth="1"/>
    <col min="14851" max="14851" width="30.7109375" style="970" customWidth="1"/>
    <col min="14852" max="14852" width="13.7109375" style="970" customWidth="1"/>
    <col min="14853" max="14853" width="21.7109375" style="970" customWidth="1"/>
    <col min="14854" max="14855" width="15.7109375" style="970" customWidth="1"/>
    <col min="14856" max="14856" width="9.140625" style="970"/>
    <col min="14857" max="14857" width="12.140625" style="970" bestFit="1" customWidth="1"/>
    <col min="14858" max="15099" width="9.140625" style="970"/>
    <col min="15100" max="15100" width="7.7109375" style="970" customWidth="1"/>
    <col min="15101" max="15101" width="37.7109375" style="970" customWidth="1"/>
    <col min="15102" max="15102" width="15.7109375" style="970" customWidth="1"/>
    <col min="15103" max="15103" width="11.7109375" style="970" customWidth="1"/>
    <col min="15104" max="15106" width="15.7109375" style="970" customWidth="1"/>
    <col min="15107" max="15107" width="30.7109375" style="970" customWidth="1"/>
    <col min="15108" max="15108" width="13.7109375" style="970" customWidth="1"/>
    <col min="15109" max="15109" width="21.7109375" style="970" customWidth="1"/>
    <col min="15110" max="15111" width="15.7109375" style="970" customWidth="1"/>
    <col min="15112" max="15112" width="9.140625" style="970"/>
    <col min="15113" max="15113" width="12.140625" style="970" bestFit="1" customWidth="1"/>
    <col min="15114" max="15355" width="9.140625" style="970"/>
    <col min="15356" max="15356" width="7.7109375" style="970" customWidth="1"/>
    <col min="15357" max="15357" width="37.7109375" style="970" customWidth="1"/>
    <col min="15358" max="15358" width="15.7109375" style="970" customWidth="1"/>
    <col min="15359" max="15359" width="11.7109375" style="970" customWidth="1"/>
    <col min="15360" max="15362" width="15.7109375" style="970" customWidth="1"/>
    <col min="15363" max="15363" width="30.7109375" style="970" customWidth="1"/>
    <col min="15364" max="15364" width="13.7109375" style="970" customWidth="1"/>
    <col min="15365" max="15365" width="21.7109375" style="970" customWidth="1"/>
    <col min="15366" max="15367" width="15.7109375" style="970" customWidth="1"/>
    <col min="15368" max="15368" width="9.140625" style="970"/>
    <col min="15369" max="15369" width="12.140625" style="970" bestFit="1" customWidth="1"/>
    <col min="15370" max="15611" width="9.140625" style="970"/>
    <col min="15612" max="15612" width="7.7109375" style="970" customWidth="1"/>
    <col min="15613" max="15613" width="37.7109375" style="970" customWidth="1"/>
    <col min="15614" max="15614" width="15.7109375" style="970" customWidth="1"/>
    <col min="15615" max="15615" width="11.7109375" style="970" customWidth="1"/>
    <col min="15616" max="15618" width="15.7109375" style="970" customWidth="1"/>
    <col min="15619" max="15619" width="30.7109375" style="970" customWidth="1"/>
    <col min="15620" max="15620" width="13.7109375" style="970" customWidth="1"/>
    <col min="15621" max="15621" width="21.7109375" style="970" customWidth="1"/>
    <col min="15622" max="15623" width="15.7109375" style="970" customWidth="1"/>
    <col min="15624" max="15624" width="9.140625" style="970"/>
    <col min="15625" max="15625" width="12.140625" style="970" bestFit="1" customWidth="1"/>
    <col min="15626" max="15867" width="9.140625" style="970"/>
    <col min="15868" max="15868" width="7.7109375" style="970" customWidth="1"/>
    <col min="15869" max="15869" width="37.7109375" style="970" customWidth="1"/>
    <col min="15870" max="15870" width="15.7109375" style="970" customWidth="1"/>
    <col min="15871" max="15871" width="11.7109375" style="970" customWidth="1"/>
    <col min="15872" max="15874" width="15.7109375" style="970" customWidth="1"/>
    <col min="15875" max="15875" width="30.7109375" style="970" customWidth="1"/>
    <col min="15876" max="15876" width="13.7109375" style="970" customWidth="1"/>
    <col min="15877" max="15877" width="21.7109375" style="970" customWidth="1"/>
    <col min="15878" max="15879" width="15.7109375" style="970" customWidth="1"/>
    <col min="15880" max="15880" width="9.140625" style="970"/>
    <col min="15881" max="15881" width="12.140625" style="970" bestFit="1" customWidth="1"/>
    <col min="15882" max="16123" width="9.140625" style="970"/>
    <col min="16124" max="16124" width="7.7109375" style="970" customWidth="1"/>
    <col min="16125" max="16125" width="37.7109375" style="970" customWidth="1"/>
    <col min="16126" max="16126" width="15.7109375" style="970" customWidth="1"/>
    <col min="16127" max="16127" width="11.7109375" style="970" customWidth="1"/>
    <col min="16128" max="16130" width="15.7109375" style="970" customWidth="1"/>
    <col min="16131" max="16131" width="30.7109375" style="970" customWidth="1"/>
    <col min="16132" max="16132" width="13.7109375" style="970" customWidth="1"/>
    <col min="16133" max="16133" width="21.7109375" style="970" customWidth="1"/>
    <col min="16134" max="16135" width="15.7109375" style="970" customWidth="1"/>
    <col min="16136" max="16136" width="9.140625" style="970"/>
    <col min="16137" max="16137" width="12.140625" style="970" bestFit="1" customWidth="1"/>
    <col min="16138" max="16384" width="9.140625" style="970"/>
  </cols>
  <sheetData>
    <row r="1" spans="1:11" ht="21.75" customHeight="1" x14ac:dyDescent="0.25">
      <c r="G1" s="996" t="s">
        <v>2072</v>
      </c>
    </row>
    <row r="2" spans="1:11" ht="24.75" customHeight="1" x14ac:dyDescent="0.25">
      <c r="A2" s="2248" t="s">
        <v>1532</v>
      </c>
      <c r="B2" s="2248"/>
      <c r="C2" s="2248"/>
      <c r="D2" s="2248"/>
      <c r="E2" s="2248"/>
      <c r="F2" s="2248"/>
      <c r="G2" s="2248"/>
    </row>
    <row r="3" spans="1:11" ht="24.75" customHeight="1" x14ac:dyDescent="0.25">
      <c r="A3" s="2249" t="s">
        <v>1170</v>
      </c>
      <c r="B3" s="2249"/>
      <c r="C3" s="2249"/>
      <c r="D3" s="2249"/>
      <c r="E3" s="2249"/>
      <c r="F3" s="2249"/>
      <c r="G3" s="2249"/>
    </row>
    <row r="4" spans="1:11" ht="24.75" customHeight="1" x14ac:dyDescent="0.25">
      <c r="A4" s="2248" t="s">
        <v>191</v>
      </c>
      <c r="B4" s="2248"/>
      <c r="C4" s="2248"/>
      <c r="D4" s="2248"/>
      <c r="E4" s="2248"/>
      <c r="F4" s="2248"/>
      <c r="G4" s="2248"/>
    </row>
    <row r="5" spans="1:11" ht="14.25" customHeight="1" x14ac:dyDescent="0.3">
      <c r="A5" s="997"/>
      <c r="B5" s="998"/>
      <c r="C5" s="998"/>
      <c r="D5" s="998"/>
      <c r="E5" s="998"/>
      <c r="F5" s="998"/>
      <c r="G5" s="998"/>
    </row>
    <row r="6" spans="1:11" ht="95.25" customHeight="1" x14ac:dyDescent="0.25">
      <c r="A6" s="999" t="s">
        <v>6</v>
      </c>
      <c r="B6" s="999" t="s">
        <v>1557</v>
      </c>
      <c r="C6" s="999" t="s">
        <v>1107</v>
      </c>
      <c r="D6" s="999" t="s">
        <v>1558</v>
      </c>
      <c r="E6" s="999" t="s">
        <v>1106</v>
      </c>
      <c r="F6" s="999" t="s">
        <v>1559</v>
      </c>
      <c r="G6" s="999" t="s">
        <v>1560</v>
      </c>
    </row>
    <row r="7" spans="1:11" ht="18" x14ac:dyDescent="0.25">
      <c r="A7" s="999">
        <v>1</v>
      </c>
      <c r="B7" s="999">
        <v>2</v>
      </c>
      <c r="C7" s="999">
        <v>4</v>
      </c>
      <c r="D7" s="999">
        <v>5</v>
      </c>
      <c r="E7" s="999">
        <v>6</v>
      </c>
      <c r="F7" s="999">
        <v>7</v>
      </c>
      <c r="G7" s="999">
        <v>8</v>
      </c>
    </row>
    <row r="8" spans="1:11" ht="40.5" customHeight="1" x14ac:dyDescent="0.25">
      <c r="A8" s="2250" t="s">
        <v>1637</v>
      </c>
      <c r="B8" s="2250"/>
      <c r="C8" s="2250"/>
      <c r="D8" s="2250"/>
      <c r="E8" s="2250"/>
      <c r="F8" s="2250"/>
      <c r="G8" s="2250"/>
    </row>
    <row r="9" spans="1:11" ht="114" customHeight="1" x14ac:dyDescent="0.25">
      <c r="A9" s="999" t="s">
        <v>16</v>
      </c>
      <c r="B9" s="1000" t="s">
        <v>1638</v>
      </c>
      <c r="C9" s="999" t="s">
        <v>1090</v>
      </c>
      <c r="D9" s="999">
        <v>100</v>
      </c>
      <c r="E9" s="1001">
        <v>198.2</v>
      </c>
      <c r="F9" s="999">
        <v>440.08</v>
      </c>
      <c r="G9" s="1002" t="s">
        <v>1639</v>
      </c>
      <c r="J9" s="971"/>
      <c r="K9" s="971"/>
    </row>
    <row r="10" spans="1:11" ht="58.5" customHeight="1" x14ac:dyDescent="0.25">
      <c r="A10" s="999" t="s">
        <v>24</v>
      </c>
      <c r="B10" s="1000" t="s">
        <v>1640</v>
      </c>
      <c r="C10" s="999" t="s">
        <v>1641</v>
      </c>
      <c r="D10" s="999">
        <v>7.83</v>
      </c>
      <c r="E10" s="1003">
        <v>8</v>
      </c>
      <c r="F10" s="1001">
        <v>8.1999999999999993</v>
      </c>
      <c r="G10" s="1002" t="s">
        <v>1642</v>
      </c>
      <c r="J10" s="971"/>
      <c r="K10" s="971"/>
    </row>
    <row r="11" spans="1:11" ht="113.25" customHeight="1" x14ac:dyDescent="0.25">
      <c r="A11" s="999" t="s">
        <v>36</v>
      </c>
      <c r="B11" s="1000" t="s">
        <v>1643</v>
      </c>
      <c r="C11" s="999" t="s">
        <v>1090</v>
      </c>
      <c r="D11" s="1003">
        <v>0</v>
      </c>
      <c r="E11" s="1003">
        <v>0</v>
      </c>
      <c r="F11" s="1003">
        <v>0</v>
      </c>
      <c r="G11" s="1002" t="s">
        <v>1644</v>
      </c>
      <c r="J11" s="971"/>
      <c r="K11" s="971"/>
    </row>
    <row r="12" spans="1:11" ht="148.5" customHeight="1" x14ac:dyDescent="0.25">
      <c r="A12" s="999" t="s">
        <v>46</v>
      </c>
      <c r="B12" s="1004" t="s">
        <v>1645</v>
      </c>
      <c r="C12" s="999" t="s">
        <v>1090</v>
      </c>
      <c r="D12" s="1003">
        <v>28</v>
      </c>
      <c r="E12" s="1003">
        <v>0</v>
      </c>
      <c r="F12" s="999">
        <v>30</v>
      </c>
      <c r="G12" s="1002" t="s">
        <v>1646</v>
      </c>
    </row>
    <row r="13" spans="1:11" ht="25.5" customHeight="1" x14ac:dyDescent="0.25">
      <c r="A13" s="2247" t="s">
        <v>1647</v>
      </c>
      <c r="B13" s="2247"/>
      <c r="C13" s="2247"/>
      <c r="D13" s="2247"/>
      <c r="E13" s="2247"/>
      <c r="F13" s="2247"/>
      <c r="G13" s="2247"/>
    </row>
    <row r="14" spans="1:11" ht="72" x14ac:dyDescent="0.25">
      <c r="A14" s="1005" t="s">
        <v>16</v>
      </c>
      <c r="B14" s="1006" t="s">
        <v>1648</v>
      </c>
      <c r="C14" s="1005" t="s">
        <v>1090</v>
      </c>
      <c r="D14" s="1005" t="s">
        <v>675</v>
      </c>
      <c r="E14" s="1005">
        <v>2</v>
      </c>
      <c r="F14" s="1005">
        <v>2</v>
      </c>
      <c r="G14" s="1007" t="s">
        <v>1649</v>
      </c>
    </row>
    <row r="15" spans="1:11" ht="54" x14ac:dyDescent="0.25">
      <c r="A15" s="1005" t="s">
        <v>24</v>
      </c>
      <c r="B15" s="1006" t="s">
        <v>1650</v>
      </c>
      <c r="C15" s="1005" t="s">
        <v>1651</v>
      </c>
      <c r="D15" s="1005" t="s">
        <v>675</v>
      </c>
      <c r="E15" s="1005">
        <v>11</v>
      </c>
      <c r="F15" s="1005">
        <v>11</v>
      </c>
      <c r="G15" s="1008" t="s">
        <v>1652</v>
      </c>
    </row>
    <row r="16" spans="1:11" ht="18" x14ac:dyDescent="0.25">
      <c r="A16" s="2247" t="s">
        <v>1653</v>
      </c>
      <c r="B16" s="2247"/>
      <c r="C16" s="2247"/>
      <c r="D16" s="2247"/>
      <c r="E16" s="2247"/>
      <c r="F16" s="2247"/>
      <c r="G16" s="2247"/>
    </row>
    <row r="17" spans="1:7" ht="54" x14ac:dyDescent="0.25">
      <c r="A17" s="1005" t="s">
        <v>16</v>
      </c>
      <c r="B17" s="1006" t="s">
        <v>1654</v>
      </c>
      <c r="C17" s="1005" t="s">
        <v>1655</v>
      </c>
      <c r="D17" s="1005">
        <v>4550</v>
      </c>
      <c r="E17" s="1005">
        <v>4670</v>
      </c>
      <c r="F17" s="1005">
        <v>4865</v>
      </c>
      <c r="G17" s="1008" t="s">
        <v>1656</v>
      </c>
    </row>
    <row r="18" spans="1:7" ht="72" x14ac:dyDescent="0.25">
      <c r="A18" s="1005" t="s">
        <v>24</v>
      </c>
      <c r="B18" s="1006" t="s">
        <v>1657</v>
      </c>
      <c r="C18" s="1005" t="s">
        <v>1655</v>
      </c>
      <c r="D18" s="1005">
        <v>14090</v>
      </c>
      <c r="E18" s="1005">
        <v>15499</v>
      </c>
      <c r="F18" s="1005">
        <v>15825</v>
      </c>
      <c r="G18" s="1008" t="s">
        <v>1656</v>
      </c>
    </row>
    <row r="19" spans="1:7" ht="103.5" customHeight="1" x14ac:dyDescent="0.25">
      <c r="A19" s="1005" t="s">
        <v>36</v>
      </c>
      <c r="B19" s="1006" t="s">
        <v>1658</v>
      </c>
      <c r="C19" s="1005" t="s">
        <v>1655</v>
      </c>
      <c r="D19" s="1005">
        <v>30</v>
      </c>
      <c r="E19" s="1005">
        <v>33</v>
      </c>
      <c r="F19" s="1005">
        <v>33</v>
      </c>
      <c r="G19" s="1008" t="s">
        <v>1659</v>
      </c>
    </row>
    <row r="20" spans="1:7" ht="126" x14ac:dyDescent="0.25">
      <c r="A20" s="1005" t="s">
        <v>46</v>
      </c>
      <c r="B20" s="1009" t="s">
        <v>1660</v>
      </c>
      <c r="C20" s="1005" t="s">
        <v>1661</v>
      </c>
      <c r="D20" s="1005">
        <v>6.7060000000000002E-3</v>
      </c>
      <c r="E20" s="1005">
        <v>7.4999999999999997E-3</v>
      </c>
      <c r="F20" s="1005">
        <v>7.5040000000000003E-3</v>
      </c>
      <c r="G20" s="1008" t="s">
        <v>1662</v>
      </c>
    </row>
    <row r="21" spans="1:7" ht="36" x14ac:dyDescent="0.25">
      <c r="A21" s="1005" t="s">
        <v>59</v>
      </c>
      <c r="B21" s="1006" t="s">
        <v>1663</v>
      </c>
      <c r="C21" s="1005" t="s">
        <v>1090</v>
      </c>
      <c r="D21" s="1005">
        <v>30</v>
      </c>
      <c r="E21" s="1005">
        <v>33</v>
      </c>
      <c r="F21" s="1005">
        <v>33.700000000000003</v>
      </c>
      <c r="G21" s="1008" t="s">
        <v>1656</v>
      </c>
    </row>
    <row r="22" spans="1:7" ht="18" x14ac:dyDescent="0.25">
      <c r="A22" s="2247" t="s">
        <v>1664</v>
      </c>
      <c r="B22" s="2247"/>
      <c r="C22" s="2247"/>
      <c r="D22" s="2247"/>
      <c r="E22" s="2247"/>
      <c r="F22" s="2247"/>
      <c r="G22" s="2247"/>
    </row>
    <row r="23" spans="1:7" ht="72" x14ac:dyDescent="0.25">
      <c r="A23" s="1005" t="s">
        <v>16</v>
      </c>
      <c r="B23" s="1006" t="s">
        <v>1665</v>
      </c>
      <c r="C23" s="1005" t="s">
        <v>1666</v>
      </c>
      <c r="D23" s="1005">
        <v>234.7</v>
      </c>
      <c r="E23" s="1005">
        <v>235.1</v>
      </c>
      <c r="F23" s="1005">
        <v>246.3</v>
      </c>
      <c r="G23" s="1008" t="s">
        <v>1667</v>
      </c>
    </row>
  </sheetData>
  <mergeCells count="7">
    <mergeCell ref="A22:G22"/>
    <mergeCell ref="A2:G2"/>
    <mergeCell ref="A3:G3"/>
    <mergeCell ref="A4:G4"/>
    <mergeCell ref="A8:G8"/>
    <mergeCell ref="A13:G13"/>
    <mergeCell ref="A16:G16"/>
  </mergeCells>
  <pageMargins left="0.78740157480314965" right="0.39370078740157483" top="0.78740157480314965" bottom="0.78740157480314965" header="0.51181102362204722" footer="0.39370078740157483"/>
  <pageSetup paperSize="9" scale="62" firstPageNumber="233" orientation="landscape" useFirstPageNumber="1" r:id="rId1"/>
  <headerFooter>
    <oddFooter>&amp;R&amp;"Arial,обычный"&amp;14&amp;P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C000"/>
  </sheetPr>
  <dimension ref="A1:K76"/>
  <sheetViews>
    <sheetView zoomScale="60" zoomScaleNormal="60" workbookViewId="0">
      <selection activeCell="I69" sqref="I69:I76"/>
    </sheetView>
  </sheetViews>
  <sheetFormatPr defaultColWidth="11.42578125" defaultRowHeight="18" x14ac:dyDescent="0.25"/>
  <cols>
    <col min="1" max="1" width="8.7109375" style="703" customWidth="1"/>
    <col min="2" max="2" width="45.7109375" style="704" customWidth="1"/>
    <col min="3" max="3" width="15.7109375" style="704" customWidth="1"/>
    <col min="4" max="5" width="17.7109375" style="703" customWidth="1"/>
    <col min="6" max="6" width="12.7109375" style="703" customWidth="1"/>
    <col min="7" max="7" width="35.7109375" style="705" customWidth="1"/>
    <col min="8" max="8" width="17.7109375" style="703" customWidth="1"/>
    <col min="9" max="9" width="12.7109375" style="703" customWidth="1"/>
    <col min="10" max="10" width="30.7109375" style="705" customWidth="1"/>
    <col min="11" max="11" width="14.42578125" style="696" bestFit="1" customWidth="1"/>
    <col min="12" max="256" width="11.42578125" style="696"/>
    <col min="257" max="257" width="6.7109375" style="696" customWidth="1"/>
    <col min="258" max="258" width="45.7109375" style="696" customWidth="1"/>
    <col min="259" max="259" width="14.7109375" style="696" customWidth="1"/>
    <col min="260" max="260" width="13.7109375" style="696" customWidth="1"/>
    <col min="261" max="261" width="15.7109375" style="696" customWidth="1"/>
    <col min="262" max="262" width="15.28515625" style="696" customWidth="1"/>
    <col min="263" max="263" width="35.7109375" style="696" customWidth="1"/>
    <col min="264" max="264" width="17.7109375" style="696" customWidth="1"/>
    <col min="265" max="265" width="15.28515625" style="696" customWidth="1"/>
    <col min="266" max="266" width="30.7109375" style="696" customWidth="1"/>
    <col min="267" max="267" width="14.42578125" style="696" bestFit="1" customWidth="1"/>
    <col min="268" max="512" width="11.42578125" style="696"/>
    <col min="513" max="513" width="6.7109375" style="696" customWidth="1"/>
    <col min="514" max="514" width="45.7109375" style="696" customWidth="1"/>
    <col min="515" max="515" width="14.7109375" style="696" customWidth="1"/>
    <col min="516" max="516" width="13.7109375" style="696" customWidth="1"/>
    <col min="517" max="517" width="15.7109375" style="696" customWidth="1"/>
    <col min="518" max="518" width="15.28515625" style="696" customWidth="1"/>
    <col min="519" max="519" width="35.7109375" style="696" customWidth="1"/>
    <col min="520" max="520" width="17.7109375" style="696" customWidth="1"/>
    <col min="521" max="521" width="15.28515625" style="696" customWidth="1"/>
    <col min="522" max="522" width="30.7109375" style="696" customWidth="1"/>
    <col min="523" max="523" width="14.42578125" style="696" bestFit="1" customWidth="1"/>
    <col min="524" max="768" width="11.42578125" style="696"/>
    <col min="769" max="769" width="6.7109375" style="696" customWidth="1"/>
    <col min="770" max="770" width="45.7109375" style="696" customWidth="1"/>
    <col min="771" max="771" width="14.7109375" style="696" customWidth="1"/>
    <col min="772" max="772" width="13.7109375" style="696" customWidth="1"/>
    <col min="773" max="773" width="15.7109375" style="696" customWidth="1"/>
    <col min="774" max="774" width="15.28515625" style="696" customWidth="1"/>
    <col min="775" max="775" width="35.7109375" style="696" customWidth="1"/>
    <col min="776" max="776" width="17.7109375" style="696" customWidth="1"/>
    <col min="777" max="777" width="15.28515625" style="696" customWidth="1"/>
    <col min="778" max="778" width="30.7109375" style="696" customWidth="1"/>
    <col min="779" max="779" width="14.42578125" style="696" bestFit="1" customWidth="1"/>
    <col min="780" max="1024" width="11.42578125" style="696"/>
    <col min="1025" max="1025" width="6.7109375" style="696" customWidth="1"/>
    <col min="1026" max="1026" width="45.7109375" style="696" customWidth="1"/>
    <col min="1027" max="1027" width="14.7109375" style="696" customWidth="1"/>
    <col min="1028" max="1028" width="13.7109375" style="696" customWidth="1"/>
    <col min="1029" max="1029" width="15.7109375" style="696" customWidth="1"/>
    <col min="1030" max="1030" width="15.28515625" style="696" customWidth="1"/>
    <col min="1031" max="1031" width="35.7109375" style="696" customWidth="1"/>
    <col min="1032" max="1032" width="17.7109375" style="696" customWidth="1"/>
    <col min="1033" max="1033" width="15.28515625" style="696" customWidth="1"/>
    <col min="1034" max="1034" width="30.7109375" style="696" customWidth="1"/>
    <col min="1035" max="1035" width="14.42578125" style="696" bestFit="1" customWidth="1"/>
    <col min="1036" max="1280" width="11.42578125" style="696"/>
    <col min="1281" max="1281" width="6.7109375" style="696" customWidth="1"/>
    <col min="1282" max="1282" width="45.7109375" style="696" customWidth="1"/>
    <col min="1283" max="1283" width="14.7109375" style="696" customWidth="1"/>
    <col min="1284" max="1284" width="13.7109375" style="696" customWidth="1"/>
    <col min="1285" max="1285" width="15.7109375" style="696" customWidth="1"/>
    <col min="1286" max="1286" width="15.28515625" style="696" customWidth="1"/>
    <col min="1287" max="1287" width="35.7109375" style="696" customWidth="1"/>
    <col min="1288" max="1288" width="17.7109375" style="696" customWidth="1"/>
    <col min="1289" max="1289" width="15.28515625" style="696" customWidth="1"/>
    <col min="1290" max="1290" width="30.7109375" style="696" customWidth="1"/>
    <col min="1291" max="1291" width="14.42578125" style="696" bestFit="1" customWidth="1"/>
    <col min="1292" max="1536" width="11.42578125" style="696"/>
    <col min="1537" max="1537" width="6.7109375" style="696" customWidth="1"/>
    <col min="1538" max="1538" width="45.7109375" style="696" customWidth="1"/>
    <col min="1539" max="1539" width="14.7109375" style="696" customWidth="1"/>
    <col min="1540" max="1540" width="13.7109375" style="696" customWidth="1"/>
    <col min="1541" max="1541" width="15.7109375" style="696" customWidth="1"/>
    <col min="1542" max="1542" width="15.28515625" style="696" customWidth="1"/>
    <col min="1543" max="1543" width="35.7109375" style="696" customWidth="1"/>
    <col min="1544" max="1544" width="17.7109375" style="696" customWidth="1"/>
    <col min="1545" max="1545" width="15.28515625" style="696" customWidth="1"/>
    <col min="1546" max="1546" width="30.7109375" style="696" customWidth="1"/>
    <col min="1547" max="1547" width="14.42578125" style="696" bestFit="1" customWidth="1"/>
    <col min="1548" max="1792" width="11.42578125" style="696"/>
    <col min="1793" max="1793" width="6.7109375" style="696" customWidth="1"/>
    <col min="1794" max="1794" width="45.7109375" style="696" customWidth="1"/>
    <col min="1795" max="1795" width="14.7109375" style="696" customWidth="1"/>
    <col min="1796" max="1796" width="13.7109375" style="696" customWidth="1"/>
    <col min="1797" max="1797" width="15.7109375" style="696" customWidth="1"/>
    <col min="1798" max="1798" width="15.28515625" style="696" customWidth="1"/>
    <col min="1799" max="1799" width="35.7109375" style="696" customWidth="1"/>
    <col min="1800" max="1800" width="17.7109375" style="696" customWidth="1"/>
    <col min="1801" max="1801" width="15.28515625" style="696" customWidth="1"/>
    <col min="1802" max="1802" width="30.7109375" style="696" customWidth="1"/>
    <col min="1803" max="1803" width="14.42578125" style="696" bestFit="1" customWidth="1"/>
    <col min="1804" max="2048" width="11.42578125" style="696"/>
    <col min="2049" max="2049" width="6.7109375" style="696" customWidth="1"/>
    <col min="2050" max="2050" width="45.7109375" style="696" customWidth="1"/>
    <col min="2051" max="2051" width="14.7109375" style="696" customWidth="1"/>
    <col min="2052" max="2052" width="13.7109375" style="696" customWidth="1"/>
    <col min="2053" max="2053" width="15.7109375" style="696" customWidth="1"/>
    <col min="2054" max="2054" width="15.28515625" style="696" customWidth="1"/>
    <col min="2055" max="2055" width="35.7109375" style="696" customWidth="1"/>
    <col min="2056" max="2056" width="17.7109375" style="696" customWidth="1"/>
    <col min="2057" max="2057" width="15.28515625" style="696" customWidth="1"/>
    <col min="2058" max="2058" width="30.7109375" style="696" customWidth="1"/>
    <col min="2059" max="2059" width="14.42578125" style="696" bestFit="1" customWidth="1"/>
    <col min="2060" max="2304" width="11.42578125" style="696"/>
    <col min="2305" max="2305" width="6.7109375" style="696" customWidth="1"/>
    <col min="2306" max="2306" width="45.7109375" style="696" customWidth="1"/>
    <col min="2307" max="2307" width="14.7109375" style="696" customWidth="1"/>
    <col min="2308" max="2308" width="13.7109375" style="696" customWidth="1"/>
    <col min="2309" max="2309" width="15.7109375" style="696" customWidth="1"/>
    <col min="2310" max="2310" width="15.28515625" style="696" customWidth="1"/>
    <col min="2311" max="2311" width="35.7109375" style="696" customWidth="1"/>
    <col min="2312" max="2312" width="17.7109375" style="696" customWidth="1"/>
    <col min="2313" max="2313" width="15.28515625" style="696" customWidth="1"/>
    <col min="2314" max="2314" width="30.7109375" style="696" customWidth="1"/>
    <col min="2315" max="2315" width="14.42578125" style="696" bestFit="1" customWidth="1"/>
    <col min="2316" max="2560" width="11.42578125" style="696"/>
    <col min="2561" max="2561" width="6.7109375" style="696" customWidth="1"/>
    <col min="2562" max="2562" width="45.7109375" style="696" customWidth="1"/>
    <col min="2563" max="2563" width="14.7109375" style="696" customWidth="1"/>
    <col min="2564" max="2564" width="13.7109375" style="696" customWidth="1"/>
    <col min="2565" max="2565" width="15.7109375" style="696" customWidth="1"/>
    <col min="2566" max="2566" width="15.28515625" style="696" customWidth="1"/>
    <col min="2567" max="2567" width="35.7109375" style="696" customWidth="1"/>
    <col min="2568" max="2568" width="17.7109375" style="696" customWidth="1"/>
    <col min="2569" max="2569" width="15.28515625" style="696" customWidth="1"/>
    <col min="2570" max="2570" width="30.7109375" style="696" customWidth="1"/>
    <col min="2571" max="2571" width="14.42578125" style="696" bestFit="1" customWidth="1"/>
    <col min="2572" max="2816" width="11.42578125" style="696"/>
    <col min="2817" max="2817" width="6.7109375" style="696" customWidth="1"/>
    <col min="2818" max="2818" width="45.7109375" style="696" customWidth="1"/>
    <col min="2819" max="2819" width="14.7109375" style="696" customWidth="1"/>
    <col min="2820" max="2820" width="13.7109375" style="696" customWidth="1"/>
    <col min="2821" max="2821" width="15.7109375" style="696" customWidth="1"/>
    <col min="2822" max="2822" width="15.28515625" style="696" customWidth="1"/>
    <col min="2823" max="2823" width="35.7109375" style="696" customWidth="1"/>
    <col min="2824" max="2824" width="17.7109375" style="696" customWidth="1"/>
    <col min="2825" max="2825" width="15.28515625" style="696" customWidth="1"/>
    <col min="2826" max="2826" width="30.7109375" style="696" customWidth="1"/>
    <col min="2827" max="2827" width="14.42578125" style="696" bestFit="1" customWidth="1"/>
    <col min="2828" max="3072" width="11.42578125" style="696"/>
    <col min="3073" max="3073" width="6.7109375" style="696" customWidth="1"/>
    <col min="3074" max="3074" width="45.7109375" style="696" customWidth="1"/>
    <col min="3075" max="3075" width="14.7109375" style="696" customWidth="1"/>
    <col min="3076" max="3076" width="13.7109375" style="696" customWidth="1"/>
    <col min="3077" max="3077" width="15.7109375" style="696" customWidth="1"/>
    <col min="3078" max="3078" width="15.28515625" style="696" customWidth="1"/>
    <col min="3079" max="3079" width="35.7109375" style="696" customWidth="1"/>
    <col min="3080" max="3080" width="17.7109375" style="696" customWidth="1"/>
    <col min="3081" max="3081" width="15.28515625" style="696" customWidth="1"/>
    <col min="3082" max="3082" width="30.7109375" style="696" customWidth="1"/>
    <col min="3083" max="3083" width="14.42578125" style="696" bestFit="1" customWidth="1"/>
    <col min="3084" max="3328" width="11.42578125" style="696"/>
    <col min="3329" max="3329" width="6.7109375" style="696" customWidth="1"/>
    <col min="3330" max="3330" width="45.7109375" style="696" customWidth="1"/>
    <col min="3331" max="3331" width="14.7109375" style="696" customWidth="1"/>
    <col min="3332" max="3332" width="13.7109375" style="696" customWidth="1"/>
    <col min="3333" max="3333" width="15.7109375" style="696" customWidth="1"/>
    <col min="3334" max="3334" width="15.28515625" style="696" customWidth="1"/>
    <col min="3335" max="3335" width="35.7109375" style="696" customWidth="1"/>
    <col min="3336" max="3336" width="17.7109375" style="696" customWidth="1"/>
    <col min="3337" max="3337" width="15.28515625" style="696" customWidth="1"/>
    <col min="3338" max="3338" width="30.7109375" style="696" customWidth="1"/>
    <col min="3339" max="3339" width="14.42578125" style="696" bestFit="1" customWidth="1"/>
    <col min="3340" max="3584" width="11.42578125" style="696"/>
    <col min="3585" max="3585" width="6.7109375" style="696" customWidth="1"/>
    <col min="3586" max="3586" width="45.7109375" style="696" customWidth="1"/>
    <col min="3587" max="3587" width="14.7109375" style="696" customWidth="1"/>
    <col min="3588" max="3588" width="13.7109375" style="696" customWidth="1"/>
    <col min="3589" max="3589" width="15.7109375" style="696" customWidth="1"/>
    <col min="3590" max="3590" width="15.28515625" style="696" customWidth="1"/>
    <col min="3591" max="3591" width="35.7109375" style="696" customWidth="1"/>
    <col min="3592" max="3592" width="17.7109375" style="696" customWidth="1"/>
    <col min="3593" max="3593" width="15.28515625" style="696" customWidth="1"/>
    <col min="3594" max="3594" width="30.7109375" style="696" customWidth="1"/>
    <col min="3595" max="3595" width="14.42578125" style="696" bestFit="1" customWidth="1"/>
    <col min="3596" max="3840" width="11.42578125" style="696"/>
    <col min="3841" max="3841" width="6.7109375" style="696" customWidth="1"/>
    <col min="3842" max="3842" width="45.7109375" style="696" customWidth="1"/>
    <col min="3843" max="3843" width="14.7109375" style="696" customWidth="1"/>
    <col min="3844" max="3844" width="13.7109375" style="696" customWidth="1"/>
    <col min="3845" max="3845" width="15.7109375" style="696" customWidth="1"/>
    <col min="3846" max="3846" width="15.28515625" style="696" customWidth="1"/>
    <col min="3847" max="3847" width="35.7109375" style="696" customWidth="1"/>
    <col min="3848" max="3848" width="17.7109375" style="696" customWidth="1"/>
    <col min="3849" max="3849" width="15.28515625" style="696" customWidth="1"/>
    <col min="3850" max="3850" width="30.7109375" style="696" customWidth="1"/>
    <col min="3851" max="3851" width="14.42578125" style="696" bestFit="1" customWidth="1"/>
    <col min="3852" max="4096" width="11.42578125" style="696"/>
    <col min="4097" max="4097" width="6.7109375" style="696" customWidth="1"/>
    <col min="4098" max="4098" width="45.7109375" style="696" customWidth="1"/>
    <col min="4099" max="4099" width="14.7109375" style="696" customWidth="1"/>
    <col min="4100" max="4100" width="13.7109375" style="696" customWidth="1"/>
    <col min="4101" max="4101" width="15.7109375" style="696" customWidth="1"/>
    <col min="4102" max="4102" width="15.28515625" style="696" customWidth="1"/>
    <col min="4103" max="4103" width="35.7109375" style="696" customWidth="1"/>
    <col min="4104" max="4104" width="17.7109375" style="696" customWidth="1"/>
    <col min="4105" max="4105" width="15.28515625" style="696" customWidth="1"/>
    <col min="4106" max="4106" width="30.7109375" style="696" customWidth="1"/>
    <col min="4107" max="4107" width="14.42578125" style="696" bestFit="1" customWidth="1"/>
    <col min="4108" max="4352" width="11.42578125" style="696"/>
    <col min="4353" max="4353" width="6.7109375" style="696" customWidth="1"/>
    <col min="4354" max="4354" width="45.7109375" style="696" customWidth="1"/>
    <col min="4355" max="4355" width="14.7109375" style="696" customWidth="1"/>
    <col min="4356" max="4356" width="13.7109375" style="696" customWidth="1"/>
    <col min="4357" max="4357" width="15.7109375" style="696" customWidth="1"/>
    <col min="4358" max="4358" width="15.28515625" style="696" customWidth="1"/>
    <col min="4359" max="4359" width="35.7109375" style="696" customWidth="1"/>
    <col min="4360" max="4360" width="17.7109375" style="696" customWidth="1"/>
    <col min="4361" max="4361" width="15.28515625" style="696" customWidth="1"/>
    <col min="4362" max="4362" width="30.7109375" style="696" customWidth="1"/>
    <col min="4363" max="4363" width="14.42578125" style="696" bestFit="1" customWidth="1"/>
    <col min="4364" max="4608" width="11.42578125" style="696"/>
    <col min="4609" max="4609" width="6.7109375" style="696" customWidth="1"/>
    <col min="4610" max="4610" width="45.7109375" style="696" customWidth="1"/>
    <col min="4611" max="4611" width="14.7109375" style="696" customWidth="1"/>
    <col min="4612" max="4612" width="13.7109375" style="696" customWidth="1"/>
    <col min="4613" max="4613" width="15.7109375" style="696" customWidth="1"/>
    <col min="4614" max="4614" width="15.28515625" style="696" customWidth="1"/>
    <col min="4615" max="4615" width="35.7109375" style="696" customWidth="1"/>
    <col min="4616" max="4616" width="17.7109375" style="696" customWidth="1"/>
    <col min="4617" max="4617" width="15.28515625" style="696" customWidth="1"/>
    <col min="4618" max="4618" width="30.7109375" style="696" customWidth="1"/>
    <col min="4619" max="4619" width="14.42578125" style="696" bestFit="1" customWidth="1"/>
    <col min="4620" max="4864" width="11.42578125" style="696"/>
    <col min="4865" max="4865" width="6.7109375" style="696" customWidth="1"/>
    <col min="4866" max="4866" width="45.7109375" style="696" customWidth="1"/>
    <col min="4867" max="4867" width="14.7109375" style="696" customWidth="1"/>
    <col min="4868" max="4868" width="13.7109375" style="696" customWidth="1"/>
    <col min="4869" max="4869" width="15.7109375" style="696" customWidth="1"/>
    <col min="4870" max="4870" width="15.28515625" style="696" customWidth="1"/>
    <col min="4871" max="4871" width="35.7109375" style="696" customWidth="1"/>
    <col min="4872" max="4872" width="17.7109375" style="696" customWidth="1"/>
    <col min="4873" max="4873" width="15.28515625" style="696" customWidth="1"/>
    <col min="4874" max="4874" width="30.7109375" style="696" customWidth="1"/>
    <col min="4875" max="4875" width="14.42578125" style="696" bestFit="1" customWidth="1"/>
    <col min="4876" max="5120" width="11.42578125" style="696"/>
    <col min="5121" max="5121" width="6.7109375" style="696" customWidth="1"/>
    <col min="5122" max="5122" width="45.7109375" style="696" customWidth="1"/>
    <col min="5123" max="5123" width="14.7109375" style="696" customWidth="1"/>
    <col min="5124" max="5124" width="13.7109375" style="696" customWidth="1"/>
    <col min="5125" max="5125" width="15.7109375" style="696" customWidth="1"/>
    <col min="5126" max="5126" width="15.28515625" style="696" customWidth="1"/>
    <col min="5127" max="5127" width="35.7109375" style="696" customWidth="1"/>
    <col min="5128" max="5128" width="17.7109375" style="696" customWidth="1"/>
    <col min="5129" max="5129" width="15.28515625" style="696" customWidth="1"/>
    <col min="5130" max="5130" width="30.7109375" style="696" customWidth="1"/>
    <col min="5131" max="5131" width="14.42578125" style="696" bestFit="1" customWidth="1"/>
    <col min="5132" max="5376" width="11.42578125" style="696"/>
    <col min="5377" max="5377" width="6.7109375" style="696" customWidth="1"/>
    <col min="5378" max="5378" width="45.7109375" style="696" customWidth="1"/>
    <col min="5379" max="5379" width="14.7109375" style="696" customWidth="1"/>
    <col min="5380" max="5380" width="13.7109375" style="696" customWidth="1"/>
    <col min="5381" max="5381" width="15.7109375" style="696" customWidth="1"/>
    <col min="5382" max="5382" width="15.28515625" style="696" customWidth="1"/>
    <col min="5383" max="5383" width="35.7109375" style="696" customWidth="1"/>
    <col min="5384" max="5384" width="17.7109375" style="696" customWidth="1"/>
    <col min="5385" max="5385" width="15.28515625" style="696" customWidth="1"/>
    <col min="5386" max="5386" width="30.7109375" style="696" customWidth="1"/>
    <col min="5387" max="5387" width="14.42578125" style="696" bestFit="1" customWidth="1"/>
    <col min="5388" max="5632" width="11.42578125" style="696"/>
    <col min="5633" max="5633" width="6.7109375" style="696" customWidth="1"/>
    <col min="5634" max="5634" width="45.7109375" style="696" customWidth="1"/>
    <col min="5635" max="5635" width="14.7109375" style="696" customWidth="1"/>
    <col min="5636" max="5636" width="13.7109375" style="696" customWidth="1"/>
    <col min="5637" max="5637" width="15.7109375" style="696" customWidth="1"/>
    <col min="5638" max="5638" width="15.28515625" style="696" customWidth="1"/>
    <col min="5639" max="5639" width="35.7109375" style="696" customWidth="1"/>
    <col min="5640" max="5640" width="17.7109375" style="696" customWidth="1"/>
    <col min="5641" max="5641" width="15.28515625" style="696" customWidth="1"/>
    <col min="5642" max="5642" width="30.7109375" style="696" customWidth="1"/>
    <col min="5643" max="5643" width="14.42578125" style="696" bestFit="1" customWidth="1"/>
    <col min="5644" max="5888" width="11.42578125" style="696"/>
    <col min="5889" max="5889" width="6.7109375" style="696" customWidth="1"/>
    <col min="5890" max="5890" width="45.7109375" style="696" customWidth="1"/>
    <col min="5891" max="5891" width="14.7109375" style="696" customWidth="1"/>
    <col min="5892" max="5892" width="13.7109375" style="696" customWidth="1"/>
    <col min="5893" max="5893" width="15.7109375" style="696" customWidth="1"/>
    <col min="5894" max="5894" width="15.28515625" style="696" customWidth="1"/>
    <col min="5895" max="5895" width="35.7109375" style="696" customWidth="1"/>
    <col min="5896" max="5896" width="17.7109375" style="696" customWidth="1"/>
    <col min="5897" max="5897" width="15.28515625" style="696" customWidth="1"/>
    <col min="5898" max="5898" width="30.7109375" style="696" customWidth="1"/>
    <col min="5899" max="5899" width="14.42578125" style="696" bestFit="1" customWidth="1"/>
    <col min="5900" max="6144" width="11.42578125" style="696"/>
    <col min="6145" max="6145" width="6.7109375" style="696" customWidth="1"/>
    <col min="6146" max="6146" width="45.7109375" style="696" customWidth="1"/>
    <col min="6147" max="6147" width="14.7109375" style="696" customWidth="1"/>
    <col min="6148" max="6148" width="13.7109375" style="696" customWidth="1"/>
    <col min="6149" max="6149" width="15.7109375" style="696" customWidth="1"/>
    <col min="6150" max="6150" width="15.28515625" style="696" customWidth="1"/>
    <col min="6151" max="6151" width="35.7109375" style="696" customWidth="1"/>
    <col min="6152" max="6152" width="17.7109375" style="696" customWidth="1"/>
    <col min="6153" max="6153" width="15.28515625" style="696" customWidth="1"/>
    <col min="6154" max="6154" width="30.7109375" style="696" customWidth="1"/>
    <col min="6155" max="6155" width="14.42578125" style="696" bestFit="1" customWidth="1"/>
    <col min="6156" max="6400" width="11.42578125" style="696"/>
    <col min="6401" max="6401" width="6.7109375" style="696" customWidth="1"/>
    <col min="6402" max="6402" width="45.7109375" style="696" customWidth="1"/>
    <col min="6403" max="6403" width="14.7109375" style="696" customWidth="1"/>
    <col min="6404" max="6404" width="13.7109375" style="696" customWidth="1"/>
    <col min="6405" max="6405" width="15.7109375" style="696" customWidth="1"/>
    <col min="6406" max="6406" width="15.28515625" style="696" customWidth="1"/>
    <col min="6407" max="6407" width="35.7109375" style="696" customWidth="1"/>
    <col min="6408" max="6408" width="17.7109375" style="696" customWidth="1"/>
    <col min="6409" max="6409" width="15.28515625" style="696" customWidth="1"/>
    <col min="6410" max="6410" width="30.7109375" style="696" customWidth="1"/>
    <col min="6411" max="6411" width="14.42578125" style="696" bestFit="1" customWidth="1"/>
    <col min="6412" max="6656" width="11.42578125" style="696"/>
    <col min="6657" max="6657" width="6.7109375" style="696" customWidth="1"/>
    <col min="6658" max="6658" width="45.7109375" style="696" customWidth="1"/>
    <col min="6659" max="6659" width="14.7109375" style="696" customWidth="1"/>
    <col min="6660" max="6660" width="13.7109375" style="696" customWidth="1"/>
    <col min="6661" max="6661" width="15.7109375" style="696" customWidth="1"/>
    <col min="6662" max="6662" width="15.28515625" style="696" customWidth="1"/>
    <col min="6663" max="6663" width="35.7109375" style="696" customWidth="1"/>
    <col min="6664" max="6664" width="17.7109375" style="696" customWidth="1"/>
    <col min="6665" max="6665" width="15.28515625" style="696" customWidth="1"/>
    <col min="6666" max="6666" width="30.7109375" style="696" customWidth="1"/>
    <col min="6667" max="6667" width="14.42578125" style="696" bestFit="1" customWidth="1"/>
    <col min="6668" max="6912" width="11.42578125" style="696"/>
    <col min="6913" max="6913" width="6.7109375" style="696" customWidth="1"/>
    <col min="6914" max="6914" width="45.7109375" style="696" customWidth="1"/>
    <col min="6915" max="6915" width="14.7109375" style="696" customWidth="1"/>
    <col min="6916" max="6916" width="13.7109375" style="696" customWidth="1"/>
    <col min="6917" max="6917" width="15.7109375" style="696" customWidth="1"/>
    <col min="6918" max="6918" width="15.28515625" style="696" customWidth="1"/>
    <col min="6919" max="6919" width="35.7109375" style="696" customWidth="1"/>
    <col min="6920" max="6920" width="17.7109375" style="696" customWidth="1"/>
    <col min="6921" max="6921" width="15.28515625" style="696" customWidth="1"/>
    <col min="6922" max="6922" width="30.7109375" style="696" customWidth="1"/>
    <col min="6923" max="6923" width="14.42578125" style="696" bestFit="1" customWidth="1"/>
    <col min="6924" max="7168" width="11.42578125" style="696"/>
    <col min="7169" max="7169" width="6.7109375" style="696" customWidth="1"/>
    <col min="7170" max="7170" width="45.7109375" style="696" customWidth="1"/>
    <col min="7171" max="7171" width="14.7109375" style="696" customWidth="1"/>
    <col min="7172" max="7172" width="13.7109375" style="696" customWidth="1"/>
    <col min="7173" max="7173" width="15.7109375" style="696" customWidth="1"/>
    <col min="7174" max="7174" width="15.28515625" style="696" customWidth="1"/>
    <col min="7175" max="7175" width="35.7109375" style="696" customWidth="1"/>
    <col min="7176" max="7176" width="17.7109375" style="696" customWidth="1"/>
    <col min="7177" max="7177" width="15.28515625" style="696" customWidth="1"/>
    <col min="7178" max="7178" width="30.7109375" style="696" customWidth="1"/>
    <col min="7179" max="7179" width="14.42578125" style="696" bestFit="1" customWidth="1"/>
    <col min="7180" max="7424" width="11.42578125" style="696"/>
    <col min="7425" max="7425" width="6.7109375" style="696" customWidth="1"/>
    <col min="7426" max="7426" width="45.7109375" style="696" customWidth="1"/>
    <col min="7427" max="7427" width="14.7109375" style="696" customWidth="1"/>
    <col min="7428" max="7428" width="13.7109375" style="696" customWidth="1"/>
    <col min="7429" max="7429" width="15.7109375" style="696" customWidth="1"/>
    <col min="7430" max="7430" width="15.28515625" style="696" customWidth="1"/>
    <col min="7431" max="7431" width="35.7109375" style="696" customWidth="1"/>
    <col min="7432" max="7432" width="17.7109375" style="696" customWidth="1"/>
    <col min="7433" max="7433" width="15.28515625" style="696" customWidth="1"/>
    <col min="7434" max="7434" width="30.7109375" style="696" customWidth="1"/>
    <col min="7435" max="7435" width="14.42578125" style="696" bestFit="1" customWidth="1"/>
    <col min="7436" max="7680" width="11.42578125" style="696"/>
    <col min="7681" max="7681" width="6.7109375" style="696" customWidth="1"/>
    <col min="7682" max="7682" width="45.7109375" style="696" customWidth="1"/>
    <col min="7683" max="7683" width="14.7109375" style="696" customWidth="1"/>
    <col min="7684" max="7684" width="13.7109375" style="696" customWidth="1"/>
    <col min="7685" max="7685" width="15.7109375" style="696" customWidth="1"/>
    <col min="7686" max="7686" width="15.28515625" style="696" customWidth="1"/>
    <col min="7687" max="7687" width="35.7109375" style="696" customWidth="1"/>
    <col min="7688" max="7688" width="17.7109375" style="696" customWidth="1"/>
    <col min="7689" max="7689" width="15.28515625" style="696" customWidth="1"/>
    <col min="7690" max="7690" width="30.7109375" style="696" customWidth="1"/>
    <col min="7691" max="7691" width="14.42578125" style="696" bestFit="1" customWidth="1"/>
    <col min="7692" max="7936" width="11.42578125" style="696"/>
    <col min="7937" max="7937" width="6.7109375" style="696" customWidth="1"/>
    <col min="7938" max="7938" width="45.7109375" style="696" customWidth="1"/>
    <col min="7939" max="7939" width="14.7109375" style="696" customWidth="1"/>
    <col min="7940" max="7940" width="13.7109375" style="696" customWidth="1"/>
    <col min="7941" max="7941" width="15.7109375" style="696" customWidth="1"/>
    <col min="7942" max="7942" width="15.28515625" style="696" customWidth="1"/>
    <col min="7943" max="7943" width="35.7109375" style="696" customWidth="1"/>
    <col min="7944" max="7944" width="17.7109375" style="696" customWidth="1"/>
    <col min="7945" max="7945" width="15.28515625" style="696" customWidth="1"/>
    <col min="7946" max="7946" width="30.7109375" style="696" customWidth="1"/>
    <col min="7947" max="7947" width="14.42578125" style="696" bestFit="1" customWidth="1"/>
    <col min="7948" max="8192" width="11.42578125" style="696"/>
    <col min="8193" max="8193" width="6.7109375" style="696" customWidth="1"/>
    <col min="8194" max="8194" width="45.7109375" style="696" customWidth="1"/>
    <col min="8195" max="8195" width="14.7109375" style="696" customWidth="1"/>
    <col min="8196" max="8196" width="13.7109375" style="696" customWidth="1"/>
    <col min="8197" max="8197" width="15.7109375" style="696" customWidth="1"/>
    <col min="8198" max="8198" width="15.28515625" style="696" customWidth="1"/>
    <col min="8199" max="8199" width="35.7109375" style="696" customWidth="1"/>
    <col min="8200" max="8200" width="17.7109375" style="696" customWidth="1"/>
    <col min="8201" max="8201" width="15.28515625" style="696" customWidth="1"/>
    <col min="8202" max="8202" width="30.7109375" style="696" customWidth="1"/>
    <col min="8203" max="8203" width="14.42578125" style="696" bestFit="1" customWidth="1"/>
    <col min="8204" max="8448" width="11.42578125" style="696"/>
    <col min="8449" max="8449" width="6.7109375" style="696" customWidth="1"/>
    <col min="8450" max="8450" width="45.7109375" style="696" customWidth="1"/>
    <col min="8451" max="8451" width="14.7109375" style="696" customWidth="1"/>
    <col min="8452" max="8452" width="13.7109375" style="696" customWidth="1"/>
    <col min="8453" max="8453" width="15.7109375" style="696" customWidth="1"/>
    <col min="8454" max="8454" width="15.28515625" style="696" customWidth="1"/>
    <col min="8455" max="8455" width="35.7109375" style="696" customWidth="1"/>
    <col min="8456" max="8456" width="17.7109375" style="696" customWidth="1"/>
    <col min="8457" max="8457" width="15.28515625" style="696" customWidth="1"/>
    <col min="8458" max="8458" width="30.7109375" style="696" customWidth="1"/>
    <col min="8459" max="8459" width="14.42578125" style="696" bestFit="1" customWidth="1"/>
    <col min="8460" max="8704" width="11.42578125" style="696"/>
    <col min="8705" max="8705" width="6.7109375" style="696" customWidth="1"/>
    <col min="8706" max="8706" width="45.7109375" style="696" customWidth="1"/>
    <col min="8707" max="8707" width="14.7109375" style="696" customWidth="1"/>
    <col min="8708" max="8708" width="13.7109375" style="696" customWidth="1"/>
    <col min="8709" max="8709" width="15.7109375" style="696" customWidth="1"/>
    <col min="8710" max="8710" width="15.28515625" style="696" customWidth="1"/>
    <col min="8711" max="8711" width="35.7109375" style="696" customWidth="1"/>
    <col min="8712" max="8712" width="17.7109375" style="696" customWidth="1"/>
    <col min="8713" max="8713" width="15.28515625" style="696" customWidth="1"/>
    <col min="8714" max="8714" width="30.7109375" style="696" customWidth="1"/>
    <col min="8715" max="8715" width="14.42578125" style="696" bestFit="1" customWidth="1"/>
    <col min="8716" max="8960" width="11.42578125" style="696"/>
    <col min="8961" max="8961" width="6.7109375" style="696" customWidth="1"/>
    <col min="8962" max="8962" width="45.7109375" style="696" customWidth="1"/>
    <col min="8963" max="8963" width="14.7109375" style="696" customWidth="1"/>
    <col min="8964" max="8964" width="13.7109375" style="696" customWidth="1"/>
    <col min="8965" max="8965" width="15.7109375" style="696" customWidth="1"/>
    <col min="8966" max="8966" width="15.28515625" style="696" customWidth="1"/>
    <col min="8967" max="8967" width="35.7109375" style="696" customWidth="1"/>
    <col min="8968" max="8968" width="17.7109375" style="696" customWidth="1"/>
    <col min="8969" max="8969" width="15.28515625" style="696" customWidth="1"/>
    <col min="8970" max="8970" width="30.7109375" style="696" customWidth="1"/>
    <col min="8971" max="8971" width="14.42578125" style="696" bestFit="1" customWidth="1"/>
    <col min="8972" max="9216" width="11.42578125" style="696"/>
    <col min="9217" max="9217" width="6.7109375" style="696" customWidth="1"/>
    <col min="9218" max="9218" width="45.7109375" style="696" customWidth="1"/>
    <col min="9219" max="9219" width="14.7109375" style="696" customWidth="1"/>
    <col min="9220" max="9220" width="13.7109375" style="696" customWidth="1"/>
    <col min="9221" max="9221" width="15.7109375" style="696" customWidth="1"/>
    <col min="9222" max="9222" width="15.28515625" style="696" customWidth="1"/>
    <col min="9223" max="9223" width="35.7109375" style="696" customWidth="1"/>
    <col min="9224" max="9224" width="17.7109375" style="696" customWidth="1"/>
    <col min="9225" max="9225" width="15.28515625" style="696" customWidth="1"/>
    <col min="9226" max="9226" width="30.7109375" style="696" customWidth="1"/>
    <col min="9227" max="9227" width="14.42578125" style="696" bestFit="1" customWidth="1"/>
    <col min="9228" max="9472" width="11.42578125" style="696"/>
    <col min="9473" max="9473" width="6.7109375" style="696" customWidth="1"/>
    <col min="9474" max="9474" width="45.7109375" style="696" customWidth="1"/>
    <col min="9475" max="9475" width="14.7109375" style="696" customWidth="1"/>
    <col min="9476" max="9476" width="13.7109375" style="696" customWidth="1"/>
    <col min="9477" max="9477" width="15.7109375" style="696" customWidth="1"/>
    <col min="9478" max="9478" width="15.28515625" style="696" customWidth="1"/>
    <col min="9479" max="9479" width="35.7109375" style="696" customWidth="1"/>
    <col min="9480" max="9480" width="17.7109375" style="696" customWidth="1"/>
    <col min="9481" max="9481" width="15.28515625" style="696" customWidth="1"/>
    <col min="9482" max="9482" width="30.7109375" style="696" customWidth="1"/>
    <col min="9483" max="9483" width="14.42578125" style="696" bestFit="1" customWidth="1"/>
    <col min="9484" max="9728" width="11.42578125" style="696"/>
    <col min="9729" max="9729" width="6.7109375" style="696" customWidth="1"/>
    <col min="9730" max="9730" width="45.7109375" style="696" customWidth="1"/>
    <col min="9731" max="9731" width="14.7109375" style="696" customWidth="1"/>
    <col min="9732" max="9732" width="13.7109375" style="696" customWidth="1"/>
    <col min="9733" max="9733" width="15.7109375" style="696" customWidth="1"/>
    <col min="9734" max="9734" width="15.28515625" style="696" customWidth="1"/>
    <col min="9735" max="9735" width="35.7109375" style="696" customWidth="1"/>
    <col min="9736" max="9736" width="17.7109375" style="696" customWidth="1"/>
    <col min="9737" max="9737" width="15.28515625" style="696" customWidth="1"/>
    <col min="9738" max="9738" width="30.7109375" style="696" customWidth="1"/>
    <col min="9739" max="9739" width="14.42578125" style="696" bestFit="1" customWidth="1"/>
    <col min="9740" max="9984" width="11.42578125" style="696"/>
    <col min="9985" max="9985" width="6.7109375" style="696" customWidth="1"/>
    <col min="9986" max="9986" width="45.7109375" style="696" customWidth="1"/>
    <col min="9987" max="9987" width="14.7109375" style="696" customWidth="1"/>
    <col min="9988" max="9988" width="13.7109375" style="696" customWidth="1"/>
    <col min="9989" max="9989" width="15.7109375" style="696" customWidth="1"/>
    <col min="9990" max="9990" width="15.28515625" style="696" customWidth="1"/>
    <col min="9991" max="9991" width="35.7109375" style="696" customWidth="1"/>
    <col min="9992" max="9992" width="17.7109375" style="696" customWidth="1"/>
    <col min="9993" max="9993" width="15.28515625" style="696" customWidth="1"/>
    <col min="9994" max="9994" width="30.7109375" style="696" customWidth="1"/>
    <col min="9995" max="9995" width="14.42578125" style="696" bestFit="1" customWidth="1"/>
    <col min="9996" max="10240" width="11.42578125" style="696"/>
    <col min="10241" max="10241" width="6.7109375" style="696" customWidth="1"/>
    <col min="10242" max="10242" width="45.7109375" style="696" customWidth="1"/>
    <col min="10243" max="10243" width="14.7109375" style="696" customWidth="1"/>
    <col min="10244" max="10244" width="13.7109375" style="696" customWidth="1"/>
    <col min="10245" max="10245" width="15.7109375" style="696" customWidth="1"/>
    <col min="10246" max="10246" width="15.28515625" style="696" customWidth="1"/>
    <col min="10247" max="10247" width="35.7109375" style="696" customWidth="1"/>
    <col min="10248" max="10248" width="17.7109375" style="696" customWidth="1"/>
    <col min="10249" max="10249" width="15.28515625" style="696" customWidth="1"/>
    <col min="10250" max="10250" width="30.7109375" style="696" customWidth="1"/>
    <col min="10251" max="10251" width="14.42578125" style="696" bestFit="1" customWidth="1"/>
    <col min="10252" max="10496" width="11.42578125" style="696"/>
    <col min="10497" max="10497" width="6.7109375" style="696" customWidth="1"/>
    <col min="10498" max="10498" width="45.7109375" style="696" customWidth="1"/>
    <col min="10499" max="10499" width="14.7109375" style="696" customWidth="1"/>
    <col min="10500" max="10500" width="13.7109375" style="696" customWidth="1"/>
    <col min="10501" max="10501" width="15.7109375" style="696" customWidth="1"/>
    <col min="10502" max="10502" width="15.28515625" style="696" customWidth="1"/>
    <col min="10503" max="10503" width="35.7109375" style="696" customWidth="1"/>
    <col min="10504" max="10504" width="17.7109375" style="696" customWidth="1"/>
    <col min="10505" max="10505" width="15.28515625" style="696" customWidth="1"/>
    <col min="10506" max="10506" width="30.7109375" style="696" customWidth="1"/>
    <col min="10507" max="10507" width="14.42578125" style="696" bestFit="1" customWidth="1"/>
    <col min="10508" max="10752" width="11.42578125" style="696"/>
    <col min="10753" max="10753" width="6.7109375" style="696" customWidth="1"/>
    <col min="10754" max="10754" width="45.7109375" style="696" customWidth="1"/>
    <col min="10755" max="10755" width="14.7109375" style="696" customWidth="1"/>
    <col min="10756" max="10756" width="13.7109375" style="696" customWidth="1"/>
    <col min="10757" max="10757" width="15.7109375" style="696" customWidth="1"/>
    <col min="10758" max="10758" width="15.28515625" style="696" customWidth="1"/>
    <col min="10759" max="10759" width="35.7109375" style="696" customWidth="1"/>
    <col min="10760" max="10760" width="17.7109375" style="696" customWidth="1"/>
    <col min="10761" max="10761" width="15.28515625" style="696" customWidth="1"/>
    <col min="10762" max="10762" width="30.7109375" style="696" customWidth="1"/>
    <col min="10763" max="10763" width="14.42578125" style="696" bestFit="1" customWidth="1"/>
    <col min="10764" max="11008" width="11.42578125" style="696"/>
    <col min="11009" max="11009" width="6.7109375" style="696" customWidth="1"/>
    <col min="11010" max="11010" width="45.7109375" style="696" customWidth="1"/>
    <col min="11011" max="11011" width="14.7109375" style="696" customWidth="1"/>
    <col min="11012" max="11012" width="13.7109375" style="696" customWidth="1"/>
    <col min="11013" max="11013" width="15.7109375" style="696" customWidth="1"/>
    <col min="11014" max="11014" width="15.28515625" style="696" customWidth="1"/>
    <col min="11015" max="11015" width="35.7109375" style="696" customWidth="1"/>
    <col min="11016" max="11016" width="17.7109375" style="696" customWidth="1"/>
    <col min="11017" max="11017" width="15.28515625" style="696" customWidth="1"/>
    <col min="11018" max="11018" width="30.7109375" style="696" customWidth="1"/>
    <col min="11019" max="11019" width="14.42578125" style="696" bestFit="1" customWidth="1"/>
    <col min="11020" max="11264" width="11.42578125" style="696"/>
    <col min="11265" max="11265" width="6.7109375" style="696" customWidth="1"/>
    <col min="11266" max="11266" width="45.7109375" style="696" customWidth="1"/>
    <col min="11267" max="11267" width="14.7109375" style="696" customWidth="1"/>
    <col min="11268" max="11268" width="13.7109375" style="696" customWidth="1"/>
    <col min="11269" max="11269" width="15.7109375" style="696" customWidth="1"/>
    <col min="11270" max="11270" width="15.28515625" style="696" customWidth="1"/>
    <col min="11271" max="11271" width="35.7109375" style="696" customWidth="1"/>
    <col min="11272" max="11272" width="17.7109375" style="696" customWidth="1"/>
    <col min="11273" max="11273" width="15.28515625" style="696" customWidth="1"/>
    <col min="11274" max="11274" width="30.7109375" style="696" customWidth="1"/>
    <col min="11275" max="11275" width="14.42578125" style="696" bestFit="1" customWidth="1"/>
    <col min="11276" max="11520" width="11.42578125" style="696"/>
    <col min="11521" max="11521" width="6.7109375" style="696" customWidth="1"/>
    <col min="11522" max="11522" width="45.7109375" style="696" customWidth="1"/>
    <col min="11523" max="11523" width="14.7109375" style="696" customWidth="1"/>
    <col min="11524" max="11524" width="13.7109375" style="696" customWidth="1"/>
    <col min="11525" max="11525" width="15.7109375" style="696" customWidth="1"/>
    <col min="11526" max="11526" width="15.28515625" style="696" customWidth="1"/>
    <col min="11527" max="11527" width="35.7109375" style="696" customWidth="1"/>
    <col min="11528" max="11528" width="17.7109375" style="696" customWidth="1"/>
    <col min="11529" max="11529" width="15.28515625" style="696" customWidth="1"/>
    <col min="11530" max="11530" width="30.7109375" style="696" customWidth="1"/>
    <col min="11531" max="11531" width="14.42578125" style="696" bestFit="1" customWidth="1"/>
    <col min="11532" max="11776" width="11.42578125" style="696"/>
    <col min="11777" max="11777" width="6.7109375" style="696" customWidth="1"/>
    <col min="11778" max="11778" width="45.7109375" style="696" customWidth="1"/>
    <col min="11779" max="11779" width="14.7109375" style="696" customWidth="1"/>
    <col min="11780" max="11780" width="13.7109375" style="696" customWidth="1"/>
    <col min="11781" max="11781" width="15.7109375" style="696" customWidth="1"/>
    <col min="11782" max="11782" width="15.28515625" style="696" customWidth="1"/>
    <col min="11783" max="11783" width="35.7109375" style="696" customWidth="1"/>
    <col min="11784" max="11784" width="17.7109375" style="696" customWidth="1"/>
    <col min="11785" max="11785" width="15.28515625" style="696" customWidth="1"/>
    <col min="11786" max="11786" width="30.7109375" style="696" customWidth="1"/>
    <col min="11787" max="11787" width="14.42578125" style="696" bestFit="1" customWidth="1"/>
    <col min="11788" max="12032" width="11.42578125" style="696"/>
    <col min="12033" max="12033" width="6.7109375" style="696" customWidth="1"/>
    <col min="12034" max="12034" width="45.7109375" style="696" customWidth="1"/>
    <col min="12035" max="12035" width="14.7109375" style="696" customWidth="1"/>
    <col min="12036" max="12036" width="13.7109375" style="696" customWidth="1"/>
    <col min="12037" max="12037" width="15.7109375" style="696" customWidth="1"/>
    <col min="12038" max="12038" width="15.28515625" style="696" customWidth="1"/>
    <col min="12039" max="12039" width="35.7109375" style="696" customWidth="1"/>
    <col min="12040" max="12040" width="17.7109375" style="696" customWidth="1"/>
    <col min="12041" max="12041" width="15.28515625" style="696" customWidth="1"/>
    <col min="12042" max="12042" width="30.7109375" style="696" customWidth="1"/>
    <col min="12043" max="12043" width="14.42578125" style="696" bestFit="1" customWidth="1"/>
    <col min="12044" max="12288" width="11.42578125" style="696"/>
    <col min="12289" max="12289" width="6.7109375" style="696" customWidth="1"/>
    <col min="12290" max="12290" width="45.7109375" style="696" customWidth="1"/>
    <col min="12291" max="12291" width="14.7109375" style="696" customWidth="1"/>
    <col min="12292" max="12292" width="13.7109375" style="696" customWidth="1"/>
    <col min="12293" max="12293" width="15.7109375" style="696" customWidth="1"/>
    <col min="12294" max="12294" width="15.28515625" style="696" customWidth="1"/>
    <col min="12295" max="12295" width="35.7109375" style="696" customWidth="1"/>
    <col min="12296" max="12296" width="17.7109375" style="696" customWidth="1"/>
    <col min="12297" max="12297" width="15.28515625" style="696" customWidth="1"/>
    <col min="12298" max="12298" width="30.7109375" style="696" customWidth="1"/>
    <col min="12299" max="12299" width="14.42578125" style="696" bestFit="1" customWidth="1"/>
    <col min="12300" max="12544" width="11.42578125" style="696"/>
    <col min="12545" max="12545" width="6.7109375" style="696" customWidth="1"/>
    <col min="12546" max="12546" width="45.7109375" style="696" customWidth="1"/>
    <col min="12547" max="12547" width="14.7109375" style="696" customWidth="1"/>
    <col min="12548" max="12548" width="13.7109375" style="696" customWidth="1"/>
    <col min="12549" max="12549" width="15.7109375" style="696" customWidth="1"/>
    <col min="12550" max="12550" width="15.28515625" style="696" customWidth="1"/>
    <col min="12551" max="12551" width="35.7109375" style="696" customWidth="1"/>
    <col min="12552" max="12552" width="17.7109375" style="696" customWidth="1"/>
    <col min="12553" max="12553" width="15.28515625" style="696" customWidth="1"/>
    <col min="12554" max="12554" width="30.7109375" style="696" customWidth="1"/>
    <col min="12555" max="12555" width="14.42578125" style="696" bestFit="1" customWidth="1"/>
    <col min="12556" max="12800" width="11.42578125" style="696"/>
    <col min="12801" max="12801" width="6.7109375" style="696" customWidth="1"/>
    <col min="12802" max="12802" width="45.7109375" style="696" customWidth="1"/>
    <col min="12803" max="12803" width="14.7109375" style="696" customWidth="1"/>
    <col min="12804" max="12804" width="13.7109375" style="696" customWidth="1"/>
    <col min="12805" max="12805" width="15.7109375" style="696" customWidth="1"/>
    <col min="12806" max="12806" width="15.28515625" style="696" customWidth="1"/>
    <col min="12807" max="12807" width="35.7109375" style="696" customWidth="1"/>
    <col min="12808" max="12808" width="17.7109375" style="696" customWidth="1"/>
    <col min="12809" max="12809" width="15.28515625" style="696" customWidth="1"/>
    <col min="12810" max="12810" width="30.7109375" style="696" customWidth="1"/>
    <col min="12811" max="12811" width="14.42578125" style="696" bestFit="1" customWidth="1"/>
    <col min="12812" max="13056" width="11.42578125" style="696"/>
    <col min="13057" max="13057" width="6.7109375" style="696" customWidth="1"/>
    <col min="13058" max="13058" width="45.7109375" style="696" customWidth="1"/>
    <col min="13059" max="13059" width="14.7109375" style="696" customWidth="1"/>
    <col min="13060" max="13060" width="13.7109375" style="696" customWidth="1"/>
    <col min="13061" max="13061" width="15.7109375" style="696" customWidth="1"/>
    <col min="13062" max="13062" width="15.28515625" style="696" customWidth="1"/>
    <col min="13063" max="13063" width="35.7109375" style="696" customWidth="1"/>
    <col min="13064" max="13064" width="17.7109375" style="696" customWidth="1"/>
    <col min="13065" max="13065" width="15.28515625" style="696" customWidth="1"/>
    <col min="13066" max="13066" width="30.7109375" style="696" customWidth="1"/>
    <col min="13067" max="13067" width="14.42578125" style="696" bestFit="1" customWidth="1"/>
    <col min="13068" max="13312" width="11.42578125" style="696"/>
    <col min="13313" max="13313" width="6.7109375" style="696" customWidth="1"/>
    <col min="13314" max="13314" width="45.7109375" style="696" customWidth="1"/>
    <col min="13315" max="13315" width="14.7109375" style="696" customWidth="1"/>
    <col min="13316" max="13316" width="13.7109375" style="696" customWidth="1"/>
    <col min="13317" max="13317" width="15.7109375" style="696" customWidth="1"/>
    <col min="13318" max="13318" width="15.28515625" style="696" customWidth="1"/>
    <col min="13319" max="13319" width="35.7109375" style="696" customWidth="1"/>
    <col min="13320" max="13320" width="17.7109375" style="696" customWidth="1"/>
    <col min="13321" max="13321" width="15.28515625" style="696" customWidth="1"/>
    <col min="13322" max="13322" width="30.7109375" style="696" customWidth="1"/>
    <col min="13323" max="13323" width="14.42578125" style="696" bestFit="1" customWidth="1"/>
    <col min="13324" max="13568" width="11.42578125" style="696"/>
    <col min="13569" max="13569" width="6.7109375" style="696" customWidth="1"/>
    <col min="13570" max="13570" width="45.7109375" style="696" customWidth="1"/>
    <col min="13571" max="13571" width="14.7109375" style="696" customWidth="1"/>
    <col min="13572" max="13572" width="13.7109375" style="696" customWidth="1"/>
    <col min="13573" max="13573" width="15.7109375" style="696" customWidth="1"/>
    <col min="13574" max="13574" width="15.28515625" style="696" customWidth="1"/>
    <col min="13575" max="13575" width="35.7109375" style="696" customWidth="1"/>
    <col min="13576" max="13576" width="17.7109375" style="696" customWidth="1"/>
    <col min="13577" max="13577" width="15.28515625" style="696" customWidth="1"/>
    <col min="13578" max="13578" width="30.7109375" style="696" customWidth="1"/>
    <col min="13579" max="13579" width="14.42578125" style="696" bestFit="1" customWidth="1"/>
    <col min="13580" max="13824" width="11.42578125" style="696"/>
    <col min="13825" max="13825" width="6.7109375" style="696" customWidth="1"/>
    <col min="13826" max="13826" width="45.7109375" style="696" customWidth="1"/>
    <col min="13827" max="13827" width="14.7109375" style="696" customWidth="1"/>
    <col min="13828" max="13828" width="13.7109375" style="696" customWidth="1"/>
    <col min="13829" max="13829" width="15.7109375" style="696" customWidth="1"/>
    <col min="13830" max="13830" width="15.28515625" style="696" customWidth="1"/>
    <col min="13831" max="13831" width="35.7109375" style="696" customWidth="1"/>
    <col min="13832" max="13832" width="17.7109375" style="696" customWidth="1"/>
    <col min="13833" max="13833" width="15.28515625" style="696" customWidth="1"/>
    <col min="13834" max="13834" width="30.7109375" style="696" customWidth="1"/>
    <col min="13835" max="13835" width="14.42578125" style="696" bestFit="1" customWidth="1"/>
    <col min="13836" max="14080" width="11.42578125" style="696"/>
    <col min="14081" max="14081" width="6.7109375" style="696" customWidth="1"/>
    <col min="14082" max="14082" width="45.7109375" style="696" customWidth="1"/>
    <col min="14083" max="14083" width="14.7109375" style="696" customWidth="1"/>
    <col min="14084" max="14084" width="13.7109375" style="696" customWidth="1"/>
    <col min="14085" max="14085" width="15.7109375" style="696" customWidth="1"/>
    <col min="14086" max="14086" width="15.28515625" style="696" customWidth="1"/>
    <col min="14087" max="14087" width="35.7109375" style="696" customWidth="1"/>
    <col min="14088" max="14088" width="17.7109375" style="696" customWidth="1"/>
    <col min="14089" max="14089" width="15.28515625" style="696" customWidth="1"/>
    <col min="14090" max="14090" width="30.7109375" style="696" customWidth="1"/>
    <col min="14091" max="14091" width="14.42578125" style="696" bestFit="1" customWidth="1"/>
    <col min="14092" max="14336" width="11.42578125" style="696"/>
    <col min="14337" max="14337" width="6.7109375" style="696" customWidth="1"/>
    <col min="14338" max="14338" width="45.7109375" style="696" customWidth="1"/>
    <col min="14339" max="14339" width="14.7109375" style="696" customWidth="1"/>
    <col min="14340" max="14340" width="13.7109375" style="696" customWidth="1"/>
    <col min="14341" max="14341" width="15.7109375" style="696" customWidth="1"/>
    <col min="14342" max="14342" width="15.28515625" style="696" customWidth="1"/>
    <col min="14343" max="14343" width="35.7109375" style="696" customWidth="1"/>
    <col min="14344" max="14344" width="17.7109375" style="696" customWidth="1"/>
    <col min="14345" max="14345" width="15.28515625" style="696" customWidth="1"/>
    <col min="14346" max="14346" width="30.7109375" style="696" customWidth="1"/>
    <col min="14347" max="14347" width="14.42578125" style="696" bestFit="1" customWidth="1"/>
    <col min="14348" max="14592" width="11.42578125" style="696"/>
    <col min="14593" max="14593" width="6.7109375" style="696" customWidth="1"/>
    <col min="14594" max="14594" width="45.7109375" style="696" customWidth="1"/>
    <col min="14595" max="14595" width="14.7109375" style="696" customWidth="1"/>
    <col min="14596" max="14596" width="13.7109375" style="696" customWidth="1"/>
    <col min="14597" max="14597" width="15.7109375" style="696" customWidth="1"/>
    <col min="14598" max="14598" width="15.28515625" style="696" customWidth="1"/>
    <col min="14599" max="14599" width="35.7109375" style="696" customWidth="1"/>
    <col min="14600" max="14600" width="17.7109375" style="696" customWidth="1"/>
    <col min="14601" max="14601" width="15.28515625" style="696" customWidth="1"/>
    <col min="14602" max="14602" width="30.7109375" style="696" customWidth="1"/>
    <col min="14603" max="14603" width="14.42578125" style="696" bestFit="1" customWidth="1"/>
    <col min="14604" max="14848" width="11.42578125" style="696"/>
    <col min="14849" max="14849" width="6.7109375" style="696" customWidth="1"/>
    <col min="14850" max="14850" width="45.7109375" style="696" customWidth="1"/>
    <col min="14851" max="14851" width="14.7109375" style="696" customWidth="1"/>
    <col min="14852" max="14852" width="13.7109375" style="696" customWidth="1"/>
    <col min="14853" max="14853" width="15.7109375" style="696" customWidth="1"/>
    <col min="14854" max="14854" width="15.28515625" style="696" customWidth="1"/>
    <col min="14855" max="14855" width="35.7109375" style="696" customWidth="1"/>
    <col min="14856" max="14856" width="17.7109375" style="696" customWidth="1"/>
    <col min="14857" max="14857" width="15.28515625" style="696" customWidth="1"/>
    <col min="14858" max="14858" width="30.7109375" style="696" customWidth="1"/>
    <col min="14859" max="14859" width="14.42578125" style="696" bestFit="1" customWidth="1"/>
    <col min="14860" max="15104" width="11.42578125" style="696"/>
    <col min="15105" max="15105" width="6.7109375" style="696" customWidth="1"/>
    <col min="15106" max="15106" width="45.7109375" style="696" customWidth="1"/>
    <col min="15107" max="15107" width="14.7109375" style="696" customWidth="1"/>
    <col min="15108" max="15108" width="13.7109375" style="696" customWidth="1"/>
    <col min="15109" max="15109" width="15.7109375" style="696" customWidth="1"/>
    <col min="15110" max="15110" width="15.28515625" style="696" customWidth="1"/>
    <col min="15111" max="15111" width="35.7109375" style="696" customWidth="1"/>
    <col min="15112" max="15112" width="17.7109375" style="696" customWidth="1"/>
    <col min="15113" max="15113" width="15.28515625" style="696" customWidth="1"/>
    <col min="15114" max="15114" width="30.7109375" style="696" customWidth="1"/>
    <col min="15115" max="15115" width="14.42578125" style="696" bestFit="1" customWidth="1"/>
    <col min="15116" max="15360" width="11.42578125" style="696"/>
    <col min="15361" max="15361" width="6.7109375" style="696" customWidth="1"/>
    <col min="15362" max="15362" width="45.7109375" style="696" customWidth="1"/>
    <col min="15363" max="15363" width="14.7109375" style="696" customWidth="1"/>
    <col min="15364" max="15364" width="13.7109375" style="696" customWidth="1"/>
    <col min="15365" max="15365" width="15.7109375" style="696" customWidth="1"/>
    <col min="15366" max="15366" width="15.28515625" style="696" customWidth="1"/>
    <col min="15367" max="15367" width="35.7109375" style="696" customWidth="1"/>
    <col min="15368" max="15368" width="17.7109375" style="696" customWidth="1"/>
    <col min="15369" max="15369" width="15.28515625" style="696" customWidth="1"/>
    <col min="15370" max="15370" width="30.7109375" style="696" customWidth="1"/>
    <col min="15371" max="15371" width="14.42578125" style="696" bestFit="1" customWidth="1"/>
    <col min="15372" max="15616" width="11.42578125" style="696"/>
    <col min="15617" max="15617" width="6.7109375" style="696" customWidth="1"/>
    <col min="15618" max="15618" width="45.7109375" style="696" customWidth="1"/>
    <col min="15619" max="15619" width="14.7109375" style="696" customWidth="1"/>
    <col min="15620" max="15620" width="13.7109375" style="696" customWidth="1"/>
    <col min="15621" max="15621" width="15.7109375" style="696" customWidth="1"/>
    <col min="15622" max="15622" width="15.28515625" style="696" customWidth="1"/>
    <col min="15623" max="15623" width="35.7109375" style="696" customWidth="1"/>
    <col min="15624" max="15624" width="17.7109375" style="696" customWidth="1"/>
    <col min="15625" max="15625" width="15.28515625" style="696" customWidth="1"/>
    <col min="15626" max="15626" width="30.7109375" style="696" customWidth="1"/>
    <col min="15627" max="15627" width="14.42578125" style="696" bestFit="1" customWidth="1"/>
    <col min="15628" max="15872" width="11.42578125" style="696"/>
    <col min="15873" max="15873" width="6.7109375" style="696" customWidth="1"/>
    <col min="15874" max="15874" width="45.7109375" style="696" customWidth="1"/>
    <col min="15875" max="15875" width="14.7109375" style="696" customWidth="1"/>
    <col min="15876" max="15876" width="13.7109375" style="696" customWidth="1"/>
    <col min="15877" max="15877" width="15.7109375" style="696" customWidth="1"/>
    <col min="15878" max="15878" width="15.28515625" style="696" customWidth="1"/>
    <col min="15879" max="15879" width="35.7109375" style="696" customWidth="1"/>
    <col min="15880" max="15880" width="17.7109375" style="696" customWidth="1"/>
    <col min="15881" max="15881" width="15.28515625" style="696" customWidth="1"/>
    <col min="15882" max="15882" width="30.7109375" style="696" customWidth="1"/>
    <col min="15883" max="15883" width="14.42578125" style="696" bestFit="1" customWidth="1"/>
    <col min="15884" max="16128" width="11.42578125" style="696"/>
    <col min="16129" max="16129" width="6.7109375" style="696" customWidth="1"/>
    <col min="16130" max="16130" width="45.7109375" style="696" customWidth="1"/>
    <col min="16131" max="16131" width="14.7109375" style="696" customWidth="1"/>
    <col min="16132" max="16132" width="13.7109375" style="696" customWidth="1"/>
    <col min="16133" max="16133" width="15.7109375" style="696" customWidth="1"/>
    <col min="16134" max="16134" width="15.28515625" style="696" customWidth="1"/>
    <col min="16135" max="16135" width="35.7109375" style="696" customWidth="1"/>
    <col min="16136" max="16136" width="17.7109375" style="696" customWidth="1"/>
    <col min="16137" max="16137" width="15.28515625" style="696" customWidth="1"/>
    <col min="16138" max="16138" width="30.7109375" style="696" customWidth="1"/>
    <col min="16139" max="16139" width="14.42578125" style="696" bestFit="1" customWidth="1"/>
    <col min="16140" max="16384" width="11.42578125" style="696"/>
  </cols>
  <sheetData>
    <row r="1" spans="1:11" x14ac:dyDescent="0.25">
      <c r="J1" s="1251" t="s">
        <v>2073</v>
      </c>
    </row>
    <row r="2" spans="1:11" s="680" customFormat="1" x14ac:dyDescent="0.25">
      <c r="A2" s="1943" t="s">
        <v>829</v>
      </c>
      <c r="B2" s="1943"/>
      <c r="C2" s="1943"/>
      <c r="D2" s="1943"/>
      <c r="E2" s="1943"/>
      <c r="F2" s="1943"/>
      <c r="G2" s="1943"/>
      <c r="H2" s="1943"/>
      <c r="I2" s="1943"/>
      <c r="J2" s="1943"/>
    </row>
    <row r="3" spans="1:11" s="680" customFormat="1" x14ac:dyDescent="0.25">
      <c r="A3" s="1943" t="s">
        <v>357</v>
      </c>
      <c r="B3" s="1943"/>
      <c r="C3" s="1943"/>
      <c r="D3" s="1943"/>
      <c r="E3" s="1943"/>
      <c r="F3" s="1943"/>
      <c r="G3" s="1943"/>
      <c r="H3" s="1943"/>
      <c r="I3" s="1943"/>
      <c r="J3" s="1943"/>
    </row>
    <row r="4" spans="1:11" s="680" customFormat="1" x14ac:dyDescent="0.25">
      <c r="A4" s="1943" t="s">
        <v>830</v>
      </c>
      <c r="B4" s="1943"/>
      <c r="C4" s="1943"/>
      <c r="D4" s="1943"/>
      <c r="E4" s="1943"/>
      <c r="F4" s="1943"/>
      <c r="G4" s="1943"/>
      <c r="H4" s="1943"/>
      <c r="I4" s="1943"/>
      <c r="J4" s="1943"/>
    </row>
    <row r="5" spans="1:11" s="680" customFormat="1" x14ac:dyDescent="0.25">
      <c r="A5" s="2149" t="s">
        <v>339</v>
      </c>
      <c r="B5" s="2149"/>
      <c r="C5" s="2149"/>
      <c r="D5" s="2149"/>
      <c r="E5" s="2149"/>
      <c r="F5" s="2149"/>
      <c r="G5" s="2278"/>
      <c r="H5" s="2149"/>
      <c r="I5" s="2149"/>
      <c r="J5" s="2149"/>
    </row>
    <row r="6" spans="1:11" s="680" customFormat="1" x14ac:dyDescent="0.25">
      <c r="A6" s="681"/>
      <c r="B6" s="682"/>
      <c r="C6" s="682"/>
      <c r="D6" s="681"/>
      <c r="E6" s="681"/>
      <c r="F6" s="681"/>
      <c r="G6" s="610"/>
      <c r="H6" s="681"/>
      <c r="I6" s="681"/>
      <c r="J6" s="683"/>
    </row>
    <row r="7" spans="1:11" s="684" customFormat="1" ht="126" x14ac:dyDescent="0.25">
      <c r="A7" s="1617" t="s">
        <v>6</v>
      </c>
      <c r="B7" s="1379" t="s">
        <v>194</v>
      </c>
      <c r="C7" s="1379" t="s">
        <v>195</v>
      </c>
      <c r="D7" s="597" t="s">
        <v>196</v>
      </c>
      <c r="E7" s="598" t="s">
        <v>831</v>
      </c>
      <c r="F7" s="598" t="s">
        <v>198</v>
      </c>
      <c r="G7" s="1379" t="s">
        <v>359</v>
      </c>
      <c r="H7" s="1379" t="s">
        <v>200</v>
      </c>
      <c r="I7" s="1379" t="s">
        <v>201</v>
      </c>
      <c r="J7" s="1379" t="s">
        <v>202</v>
      </c>
    </row>
    <row r="8" spans="1:11" s="684" customFormat="1" x14ac:dyDescent="0.25">
      <c r="A8" s="1603">
        <v>1</v>
      </c>
      <c r="B8" s="1603">
        <v>2</v>
      </c>
      <c r="C8" s="1603">
        <v>3</v>
      </c>
      <c r="D8" s="1603">
        <v>4</v>
      </c>
      <c r="E8" s="1603">
        <v>5</v>
      </c>
      <c r="F8" s="1603">
        <v>6</v>
      </c>
      <c r="G8" s="1603">
        <v>7</v>
      </c>
      <c r="H8" s="1603">
        <v>8</v>
      </c>
      <c r="I8" s="1603">
        <v>9</v>
      </c>
      <c r="J8" s="1603">
        <v>10</v>
      </c>
    </row>
    <row r="9" spans="1:11" s="461" customFormat="1" x14ac:dyDescent="0.25">
      <c r="A9" s="2279" t="s">
        <v>832</v>
      </c>
      <c r="B9" s="2279"/>
      <c r="C9" s="2279"/>
      <c r="D9" s="2279"/>
      <c r="E9" s="2279"/>
      <c r="F9" s="2279"/>
      <c r="G9" s="2279"/>
      <c r="H9" s="2279"/>
      <c r="I9" s="2279"/>
      <c r="J9" s="2279"/>
    </row>
    <row r="10" spans="1:11" s="687" customFormat="1" ht="18.75" x14ac:dyDescent="0.25">
      <c r="A10" s="2253" t="s">
        <v>16</v>
      </c>
      <c r="B10" s="2277" t="s">
        <v>833</v>
      </c>
      <c r="C10" s="1597" t="s">
        <v>235</v>
      </c>
      <c r="D10" s="685">
        <f>D11+D12+D13</f>
        <v>268196.5</v>
      </c>
      <c r="E10" s="685">
        <f>E11+E12+E13</f>
        <v>257652.80000000002</v>
      </c>
      <c r="F10" s="685">
        <f>E10/D10*100</f>
        <v>96.068666071332032</v>
      </c>
      <c r="G10" s="2254"/>
      <c r="H10" s="685">
        <f>H11+H12+H13</f>
        <v>256067.1</v>
      </c>
      <c r="I10" s="685">
        <f>H10/D10*100</f>
        <v>95.477420473421532</v>
      </c>
      <c r="J10" s="2260"/>
    </row>
    <row r="11" spans="1:11" s="687" customFormat="1" ht="84.75" customHeight="1" x14ac:dyDescent="0.25">
      <c r="A11" s="2253"/>
      <c r="B11" s="2277"/>
      <c r="C11" s="1597" t="s">
        <v>205</v>
      </c>
      <c r="D11" s="685">
        <f>D15</f>
        <v>38629</v>
      </c>
      <c r="E11" s="685">
        <f>E15</f>
        <v>28766.799999999999</v>
      </c>
      <c r="F11" s="685">
        <f t="shared" ref="F11:F13" si="0">E11/D11*100</f>
        <v>74.469440057987526</v>
      </c>
      <c r="G11" s="2254"/>
      <c r="H11" s="685">
        <f>H15</f>
        <v>27680.5</v>
      </c>
      <c r="I11" s="685">
        <f t="shared" ref="I11:I13" si="1">H11/D11*100</f>
        <v>71.657304097957493</v>
      </c>
      <c r="J11" s="2260"/>
    </row>
    <row r="12" spans="1:11" s="687" customFormat="1" ht="90" x14ac:dyDescent="0.25">
      <c r="A12" s="2253"/>
      <c r="B12" s="2277"/>
      <c r="C12" s="1619" t="s">
        <v>214</v>
      </c>
      <c r="D12" s="685">
        <f>D16+D18</f>
        <v>5927.2999999999993</v>
      </c>
      <c r="E12" s="685">
        <f>E16+E18</f>
        <v>5245.7999999999993</v>
      </c>
      <c r="F12" s="685">
        <f t="shared" si="0"/>
        <v>88.5023535167783</v>
      </c>
      <c r="G12" s="2254"/>
      <c r="H12" s="685">
        <f>H16+H18</f>
        <v>4746.3999999999996</v>
      </c>
      <c r="I12" s="685">
        <f t="shared" si="1"/>
        <v>80.076932161355089</v>
      </c>
      <c r="J12" s="2260"/>
    </row>
    <row r="13" spans="1:11" s="687" customFormat="1" ht="51.75" customHeight="1" x14ac:dyDescent="0.25">
      <c r="A13" s="2253"/>
      <c r="B13" s="2277"/>
      <c r="C13" s="1597" t="s">
        <v>625</v>
      </c>
      <c r="D13" s="685">
        <f>D19</f>
        <v>223640.2</v>
      </c>
      <c r="E13" s="685">
        <f>E19</f>
        <v>223640.2</v>
      </c>
      <c r="F13" s="685">
        <f t="shared" si="0"/>
        <v>100</v>
      </c>
      <c r="G13" s="2254"/>
      <c r="H13" s="685">
        <f>H19</f>
        <v>223640.2</v>
      </c>
      <c r="I13" s="685">
        <f t="shared" si="1"/>
        <v>100</v>
      </c>
      <c r="J13" s="2260"/>
    </row>
    <row r="14" spans="1:11" s="684" customFormat="1" ht="18" customHeight="1" x14ac:dyDescent="0.25">
      <c r="A14" s="2255" t="s">
        <v>20</v>
      </c>
      <c r="B14" s="2257" t="s">
        <v>2397</v>
      </c>
      <c r="C14" s="1606" t="s">
        <v>235</v>
      </c>
      <c r="D14" s="1303">
        <f>D15+D16</f>
        <v>39202.9</v>
      </c>
      <c r="E14" s="1303">
        <f>E15+E16</f>
        <v>29340.7</v>
      </c>
      <c r="F14" s="1303">
        <f>E14/D14*100</f>
        <v>74.843187621323935</v>
      </c>
      <c r="G14" s="2258" t="s">
        <v>834</v>
      </c>
      <c r="H14" s="1303">
        <f>H15+H16</f>
        <v>28143</v>
      </c>
      <c r="I14" s="1303">
        <f>H14/D14*100</f>
        <v>71.788056495820456</v>
      </c>
      <c r="J14" s="2251" t="s">
        <v>2401</v>
      </c>
    </row>
    <row r="15" spans="1:11" s="684" customFormat="1" ht="211.5" customHeight="1" x14ac:dyDescent="0.25">
      <c r="A15" s="2255"/>
      <c r="B15" s="2257"/>
      <c r="C15" s="1605" t="s">
        <v>205</v>
      </c>
      <c r="D15" s="689">
        <v>38629</v>
      </c>
      <c r="E15" s="689">
        <v>28766.799999999999</v>
      </c>
      <c r="F15" s="1303">
        <f t="shared" ref="F15:F16" si="2">E15/D15*100</f>
        <v>74.469440057987526</v>
      </c>
      <c r="G15" s="2258"/>
      <c r="H15" s="689">
        <v>27680.5</v>
      </c>
      <c r="I15" s="1303">
        <f t="shared" ref="I15:I16" si="3">H15/D15*100</f>
        <v>71.657304097957493</v>
      </c>
      <c r="J15" s="2251"/>
    </row>
    <row r="16" spans="1:11" s="684" customFormat="1" ht="92.25" customHeight="1" x14ac:dyDescent="0.25">
      <c r="A16" s="1351"/>
      <c r="B16" s="729" t="s">
        <v>2403</v>
      </c>
      <c r="C16" s="690" t="s">
        <v>214</v>
      </c>
      <c r="D16" s="689">
        <v>573.9</v>
      </c>
      <c r="E16" s="1670">
        <v>573.9</v>
      </c>
      <c r="F16" s="1303">
        <f t="shared" si="2"/>
        <v>100</v>
      </c>
      <c r="G16" s="744"/>
      <c r="H16" s="689">
        <v>462.5</v>
      </c>
      <c r="I16" s="1303">
        <f t="shared" si="3"/>
        <v>80.588952779229842</v>
      </c>
      <c r="J16" s="1671" t="s">
        <v>2402</v>
      </c>
      <c r="K16" s="1516"/>
    </row>
    <row r="17" spans="1:10" s="684" customFormat="1" x14ac:dyDescent="0.25">
      <c r="A17" s="2255" t="s">
        <v>22</v>
      </c>
      <c r="B17" s="2256" t="s">
        <v>835</v>
      </c>
      <c r="C17" s="690" t="s">
        <v>235</v>
      </c>
      <c r="D17" s="689">
        <f>D18+D19</f>
        <v>228993.6</v>
      </c>
      <c r="E17" s="689">
        <f>E18+E19</f>
        <v>228312.1</v>
      </c>
      <c r="F17" s="689">
        <f>E17/D17*100</f>
        <v>99.702393429336013</v>
      </c>
      <c r="G17" s="2259" t="s">
        <v>2417</v>
      </c>
      <c r="H17" s="689">
        <f>H18+H19</f>
        <v>227924.1</v>
      </c>
      <c r="I17" s="689">
        <f>H17/D17*100</f>
        <v>99.53295637956694</v>
      </c>
      <c r="J17" s="2260"/>
    </row>
    <row r="18" spans="1:10" s="684" customFormat="1" ht="90" x14ac:dyDescent="0.25">
      <c r="A18" s="2255"/>
      <c r="B18" s="2256"/>
      <c r="C18" s="690" t="s">
        <v>214</v>
      </c>
      <c r="D18" s="689">
        <f>D20</f>
        <v>5353.4</v>
      </c>
      <c r="E18" s="689">
        <f>E20</f>
        <v>4671.8999999999996</v>
      </c>
      <c r="F18" s="689">
        <f t="shared" ref="F18:F27" si="4">E18/D18*100</f>
        <v>87.269772481040093</v>
      </c>
      <c r="G18" s="2259"/>
      <c r="H18" s="691">
        <f>H20</f>
        <v>4283.8999999999996</v>
      </c>
      <c r="I18" s="689">
        <f t="shared" ref="I18:I23" si="5">H18/D18*100</f>
        <v>80.022042066723955</v>
      </c>
      <c r="J18" s="2260"/>
    </row>
    <row r="19" spans="1:10" s="684" customFormat="1" ht="54" x14ac:dyDescent="0.25">
      <c r="A19" s="2255"/>
      <c r="B19" s="2256"/>
      <c r="C19" s="690" t="s">
        <v>625</v>
      </c>
      <c r="D19" s="689">
        <f>D21+D22+D23</f>
        <v>223640.2</v>
      </c>
      <c r="E19" s="689">
        <f>E21+E22+E23</f>
        <v>223640.2</v>
      </c>
      <c r="F19" s="689">
        <f t="shared" si="4"/>
        <v>100</v>
      </c>
      <c r="G19" s="2259"/>
      <c r="H19" s="689">
        <f>H21+H22+H23</f>
        <v>223640.2</v>
      </c>
      <c r="I19" s="689">
        <f t="shared" si="5"/>
        <v>100</v>
      </c>
      <c r="J19" s="2260"/>
    </row>
    <row r="20" spans="1:10" s="684" customFormat="1" ht="192" customHeight="1" x14ac:dyDescent="0.25">
      <c r="A20" s="692" t="s">
        <v>411</v>
      </c>
      <c r="B20" s="1605" t="s">
        <v>836</v>
      </c>
      <c r="C20" s="690" t="s">
        <v>214</v>
      </c>
      <c r="D20" s="689">
        <v>5353.4</v>
      </c>
      <c r="E20" s="689">
        <v>4671.8999999999996</v>
      </c>
      <c r="F20" s="689">
        <f t="shared" si="4"/>
        <v>87.269772481040093</v>
      </c>
      <c r="G20" s="686" t="s">
        <v>837</v>
      </c>
      <c r="H20" s="689">
        <v>4283.8999999999996</v>
      </c>
      <c r="I20" s="689">
        <f t="shared" si="5"/>
        <v>80.022042066723955</v>
      </c>
      <c r="J20" s="686" t="s">
        <v>2166</v>
      </c>
    </row>
    <row r="21" spans="1:10" s="684" customFormat="1" ht="89.25" customHeight="1" x14ac:dyDescent="0.25">
      <c r="A21" s="692" t="s">
        <v>414</v>
      </c>
      <c r="B21" s="693" t="s">
        <v>838</v>
      </c>
      <c r="C21" s="1595" t="s">
        <v>625</v>
      </c>
      <c r="D21" s="1555">
        <v>219460</v>
      </c>
      <c r="E21" s="1555">
        <v>219460</v>
      </c>
      <c r="F21" s="689">
        <f t="shared" si="4"/>
        <v>100</v>
      </c>
      <c r="G21" s="694" t="s">
        <v>2398</v>
      </c>
      <c r="H21" s="1555">
        <v>219460</v>
      </c>
      <c r="I21" s="689">
        <f t="shared" si="5"/>
        <v>100</v>
      </c>
      <c r="J21" s="1525"/>
    </row>
    <row r="22" spans="1:10" s="684" customFormat="1" ht="54" x14ac:dyDescent="0.25">
      <c r="A22" s="207" t="s">
        <v>643</v>
      </c>
      <c r="B22" s="693" t="s">
        <v>839</v>
      </c>
      <c r="C22" s="1595" t="s">
        <v>625</v>
      </c>
      <c r="D22" s="1555">
        <v>3976.2</v>
      </c>
      <c r="E22" s="1555">
        <v>3976.2</v>
      </c>
      <c r="F22" s="689">
        <f t="shared" si="4"/>
        <v>100</v>
      </c>
      <c r="G22" s="1525" t="s">
        <v>2399</v>
      </c>
      <c r="H22" s="1555">
        <v>3976.2</v>
      </c>
      <c r="I22" s="689">
        <f t="shared" si="5"/>
        <v>100</v>
      </c>
      <c r="J22" s="1525"/>
    </row>
    <row r="23" spans="1:10" s="684" customFormat="1" ht="105.75" customHeight="1" x14ac:dyDescent="0.25">
      <c r="A23" s="1604" t="s">
        <v>840</v>
      </c>
      <c r="B23" s="1606" t="s">
        <v>841</v>
      </c>
      <c r="C23" s="1595" t="s">
        <v>625</v>
      </c>
      <c r="D23" s="1303">
        <v>204</v>
      </c>
      <c r="E23" s="1303">
        <v>204</v>
      </c>
      <c r="F23" s="689">
        <f t="shared" si="4"/>
        <v>100</v>
      </c>
      <c r="G23" s="1607" t="s">
        <v>2400</v>
      </c>
      <c r="H23" s="1303">
        <v>204</v>
      </c>
      <c r="I23" s="689">
        <f t="shared" si="5"/>
        <v>100</v>
      </c>
      <c r="J23" s="1525"/>
    </row>
    <row r="24" spans="1:10" x14ac:dyDescent="0.25">
      <c r="A24" s="2252"/>
      <c r="B24" s="2253" t="s">
        <v>234</v>
      </c>
      <c r="C24" s="695" t="s">
        <v>235</v>
      </c>
      <c r="D24" s="685">
        <f>D25+D26+D27</f>
        <v>268196.5</v>
      </c>
      <c r="E24" s="685">
        <f>E25+E26+E27</f>
        <v>257652.80000000002</v>
      </c>
      <c r="F24" s="685">
        <f t="shared" si="4"/>
        <v>96.068666071332032</v>
      </c>
      <c r="G24" s="2254"/>
      <c r="H24" s="685">
        <f>H25+H26+H27</f>
        <v>256067.1</v>
      </c>
      <c r="I24" s="685">
        <f>H24/D24*100</f>
        <v>95.477420473421532</v>
      </c>
      <c r="J24" s="2254"/>
    </row>
    <row r="25" spans="1:10" ht="90" x14ac:dyDescent="0.25">
      <c r="A25" s="2252"/>
      <c r="B25" s="2253"/>
      <c r="C25" s="695" t="s">
        <v>205</v>
      </c>
      <c r="D25" s="685">
        <f t="shared" ref="D25:E27" si="6">D11</f>
        <v>38629</v>
      </c>
      <c r="E25" s="685">
        <f t="shared" si="6"/>
        <v>28766.799999999999</v>
      </c>
      <c r="F25" s="685">
        <f t="shared" si="4"/>
        <v>74.469440057987526</v>
      </c>
      <c r="G25" s="2254"/>
      <c r="H25" s="685">
        <f>H11</f>
        <v>27680.5</v>
      </c>
      <c r="I25" s="685">
        <f t="shared" ref="I25:I27" si="7">H25/D25*100</f>
        <v>71.657304097957493</v>
      </c>
      <c r="J25" s="2254"/>
    </row>
    <row r="26" spans="1:10" ht="90" x14ac:dyDescent="0.25">
      <c r="A26" s="2252"/>
      <c r="B26" s="2253"/>
      <c r="C26" s="695" t="s">
        <v>214</v>
      </c>
      <c r="D26" s="685">
        <f t="shared" si="6"/>
        <v>5927.2999999999993</v>
      </c>
      <c r="E26" s="685">
        <f>E12</f>
        <v>5245.7999999999993</v>
      </c>
      <c r="F26" s="685">
        <f>E26/D26*100</f>
        <v>88.5023535167783</v>
      </c>
      <c r="G26" s="2254"/>
      <c r="H26" s="685">
        <f>H12</f>
        <v>4746.3999999999996</v>
      </c>
      <c r="I26" s="685">
        <f t="shared" si="7"/>
        <v>80.076932161355089</v>
      </c>
      <c r="J26" s="2254"/>
    </row>
    <row r="27" spans="1:10" ht="54" x14ac:dyDescent="0.25">
      <c r="A27" s="2252"/>
      <c r="B27" s="2253"/>
      <c r="C27" s="695" t="s">
        <v>625</v>
      </c>
      <c r="D27" s="685">
        <f t="shared" si="6"/>
        <v>223640.2</v>
      </c>
      <c r="E27" s="685">
        <f t="shared" si="6"/>
        <v>223640.2</v>
      </c>
      <c r="F27" s="685">
        <f t="shared" si="4"/>
        <v>100</v>
      </c>
      <c r="G27" s="2254"/>
      <c r="H27" s="685">
        <f>H13</f>
        <v>223640.2</v>
      </c>
      <c r="I27" s="685">
        <f t="shared" si="7"/>
        <v>100</v>
      </c>
      <c r="J27" s="2254"/>
    </row>
    <row r="28" spans="1:10" x14ac:dyDescent="0.25">
      <c r="A28" s="2269" t="s">
        <v>842</v>
      </c>
      <c r="B28" s="2269"/>
      <c r="C28" s="2269"/>
      <c r="D28" s="2269"/>
      <c r="E28" s="2269"/>
      <c r="F28" s="2269"/>
      <c r="G28" s="2269"/>
      <c r="H28" s="2269"/>
      <c r="I28" s="2269"/>
      <c r="J28" s="2269"/>
    </row>
    <row r="29" spans="1:10" x14ac:dyDescent="0.25">
      <c r="A29" s="2270" t="s">
        <v>16</v>
      </c>
      <c r="B29" s="2271" t="s">
        <v>843</v>
      </c>
      <c r="C29" s="1598" t="s">
        <v>235</v>
      </c>
      <c r="D29" s="345">
        <f>D30+D31+D32</f>
        <v>621185.29999999993</v>
      </c>
      <c r="E29" s="345">
        <f>E30+E31+E32</f>
        <v>616896.20000000007</v>
      </c>
      <c r="F29" s="345">
        <f>E29/D29*100</f>
        <v>99.309529700718954</v>
      </c>
      <c r="G29" s="2275"/>
      <c r="H29" s="345">
        <f>H30+H31+H32</f>
        <v>616360.90000000014</v>
      </c>
      <c r="I29" s="345">
        <f>H29/D29*100</f>
        <v>99.223355736203061</v>
      </c>
      <c r="J29" s="2274"/>
    </row>
    <row r="30" spans="1:10" ht="90" x14ac:dyDescent="0.25">
      <c r="A30" s="2270"/>
      <c r="B30" s="2271"/>
      <c r="C30" s="1598" t="s">
        <v>693</v>
      </c>
      <c r="D30" s="345">
        <f>D34</f>
        <v>62937</v>
      </c>
      <c r="E30" s="345">
        <f>E34</f>
        <v>61971.8</v>
      </c>
      <c r="F30" s="345">
        <f t="shared" ref="F30:F57" si="8">E30/D30*100</f>
        <v>98.466402910847364</v>
      </c>
      <c r="G30" s="2275"/>
      <c r="H30" s="345">
        <f>H34</f>
        <v>61971.8</v>
      </c>
      <c r="I30" s="345">
        <f t="shared" ref="I30:I57" si="9">H30/D30*100</f>
        <v>98.466402910847364</v>
      </c>
      <c r="J30" s="2274"/>
    </row>
    <row r="31" spans="1:10" ht="90" x14ac:dyDescent="0.25">
      <c r="A31" s="2270"/>
      <c r="B31" s="2271"/>
      <c r="C31" s="1598" t="s">
        <v>214</v>
      </c>
      <c r="D31" s="345">
        <f>D35+D36+D39+D49+D65</f>
        <v>553498.29999999993</v>
      </c>
      <c r="E31" s="345">
        <f>E35+E36+E39+E49+E65</f>
        <v>550174.4</v>
      </c>
      <c r="F31" s="345">
        <f t="shared" si="8"/>
        <v>99.399474216993994</v>
      </c>
      <c r="G31" s="2275"/>
      <c r="H31" s="345">
        <f>H35+H36+H39+H49+H65</f>
        <v>549639.10000000009</v>
      </c>
      <c r="I31" s="345">
        <f t="shared" si="9"/>
        <v>99.302762086170844</v>
      </c>
      <c r="J31" s="2274"/>
    </row>
    <row r="32" spans="1:10" ht="54" x14ac:dyDescent="0.25">
      <c r="A32" s="2270"/>
      <c r="B32" s="2271"/>
      <c r="C32" s="695" t="s">
        <v>625</v>
      </c>
      <c r="D32" s="345">
        <f>D66</f>
        <v>4750</v>
      </c>
      <c r="E32" s="345">
        <f>E66</f>
        <v>4750</v>
      </c>
      <c r="F32" s="345">
        <f t="shared" si="8"/>
        <v>100</v>
      </c>
      <c r="G32" s="2275"/>
      <c r="H32" s="345">
        <f>H66</f>
        <v>4750</v>
      </c>
      <c r="I32" s="345">
        <f t="shared" si="9"/>
        <v>100</v>
      </c>
      <c r="J32" s="2274"/>
    </row>
    <row r="33" spans="1:10" x14ac:dyDescent="0.25">
      <c r="A33" s="2272" t="s">
        <v>20</v>
      </c>
      <c r="B33" s="2273" t="s">
        <v>844</v>
      </c>
      <c r="C33" s="1600" t="s">
        <v>235</v>
      </c>
      <c r="D33" s="1555">
        <f>D34+D35</f>
        <v>66213.2</v>
      </c>
      <c r="E33" s="1555">
        <f>E34+E35</f>
        <v>65233.700000000004</v>
      </c>
      <c r="F33" s="1555">
        <f t="shared" si="8"/>
        <v>98.520687717856873</v>
      </c>
      <c r="G33" s="1816" t="s">
        <v>845</v>
      </c>
      <c r="H33" s="1555">
        <f>H34+H35</f>
        <v>65233.700000000004</v>
      </c>
      <c r="I33" s="1555">
        <f t="shared" si="9"/>
        <v>98.520687717856873</v>
      </c>
      <c r="J33" s="1816" t="s">
        <v>2418</v>
      </c>
    </row>
    <row r="34" spans="1:10" ht="90" customHeight="1" x14ac:dyDescent="0.25">
      <c r="A34" s="2272"/>
      <c r="B34" s="2273"/>
      <c r="C34" s="1600" t="s">
        <v>693</v>
      </c>
      <c r="D34" s="1555">
        <f>62937</f>
        <v>62937</v>
      </c>
      <c r="E34" s="1555">
        <v>61971.8</v>
      </c>
      <c r="F34" s="1555">
        <f t="shared" si="8"/>
        <v>98.466402910847364</v>
      </c>
      <c r="G34" s="1816"/>
      <c r="H34" s="1555">
        <v>61971.8</v>
      </c>
      <c r="I34" s="1555">
        <f t="shared" si="9"/>
        <v>98.466402910847364</v>
      </c>
      <c r="J34" s="1816"/>
    </row>
    <row r="35" spans="1:10" ht="87" customHeight="1" x14ac:dyDescent="0.25">
      <c r="A35" s="2272"/>
      <c r="B35" s="2273"/>
      <c r="C35" s="1600" t="s">
        <v>214</v>
      </c>
      <c r="D35" s="1555">
        <f>3276.2</f>
        <v>3276.2</v>
      </c>
      <c r="E35" s="1555">
        <v>3261.9</v>
      </c>
      <c r="F35" s="1555">
        <f t="shared" si="8"/>
        <v>99.56351871070143</v>
      </c>
      <c r="G35" s="1816"/>
      <c r="H35" s="1555">
        <v>3261.9</v>
      </c>
      <c r="I35" s="1555">
        <f t="shared" si="9"/>
        <v>99.56351871070143</v>
      </c>
      <c r="J35" s="1816"/>
    </row>
    <row r="36" spans="1:10" ht="108" customHeight="1" x14ac:dyDescent="0.25">
      <c r="A36" s="1599" t="s">
        <v>22</v>
      </c>
      <c r="B36" s="1600" t="s">
        <v>846</v>
      </c>
      <c r="C36" s="1595" t="s">
        <v>847</v>
      </c>
      <c r="D36" s="1555">
        <f>D37+D38</f>
        <v>2252.4</v>
      </c>
      <c r="E36" s="1555">
        <f>E37+E38</f>
        <v>2252.4</v>
      </c>
      <c r="F36" s="1555">
        <f t="shared" si="8"/>
        <v>100</v>
      </c>
      <c r="G36" s="1525" t="s">
        <v>2164</v>
      </c>
      <c r="H36" s="1555">
        <f>H37+H38</f>
        <v>2252.4</v>
      </c>
      <c r="I36" s="1555">
        <f t="shared" si="9"/>
        <v>100</v>
      </c>
      <c r="J36" s="1525"/>
    </row>
    <row r="37" spans="1:10" ht="123.75" customHeight="1" x14ac:dyDescent="0.25">
      <c r="A37" s="1599" t="s">
        <v>411</v>
      </c>
      <c r="B37" s="1600" t="s">
        <v>848</v>
      </c>
      <c r="C37" s="1600" t="s">
        <v>214</v>
      </c>
      <c r="D37" s="1555">
        <v>1562.4</v>
      </c>
      <c r="E37" s="1555">
        <v>1562.4</v>
      </c>
      <c r="F37" s="1555">
        <f t="shared" si="8"/>
        <v>100</v>
      </c>
      <c r="G37" s="1525" t="s">
        <v>2415</v>
      </c>
      <c r="H37" s="1555">
        <v>1562.4</v>
      </c>
      <c r="I37" s="1555">
        <f t="shared" si="9"/>
        <v>100</v>
      </c>
      <c r="J37" s="1618"/>
    </row>
    <row r="38" spans="1:10" ht="84.75" customHeight="1" x14ac:dyDescent="0.25">
      <c r="A38" s="1599" t="s">
        <v>414</v>
      </c>
      <c r="B38" s="1600" t="s">
        <v>849</v>
      </c>
      <c r="C38" s="1600" t="s">
        <v>214</v>
      </c>
      <c r="D38" s="1555">
        <v>690</v>
      </c>
      <c r="E38" s="1555">
        <v>690</v>
      </c>
      <c r="F38" s="1555">
        <f t="shared" si="8"/>
        <v>100</v>
      </c>
      <c r="G38" s="694" t="s">
        <v>850</v>
      </c>
      <c r="H38" s="1555">
        <v>690</v>
      </c>
      <c r="I38" s="1555">
        <f t="shared" si="9"/>
        <v>100</v>
      </c>
      <c r="J38" s="315"/>
    </row>
    <row r="39" spans="1:10" ht="87.75" customHeight="1" x14ac:dyDescent="0.25">
      <c r="A39" s="207" t="s">
        <v>305</v>
      </c>
      <c r="B39" s="1595" t="s">
        <v>851</v>
      </c>
      <c r="C39" s="1595" t="s">
        <v>214</v>
      </c>
      <c r="D39" s="1555">
        <f>D40+D41+D44+D45+D46+D47+D48</f>
        <v>536262.69999999995</v>
      </c>
      <c r="E39" s="1555">
        <f>E40+E41+E44+E45+E46+E47+E48</f>
        <v>532953.19999999995</v>
      </c>
      <c r="F39" s="1555">
        <f t="shared" si="8"/>
        <v>99.382858438597353</v>
      </c>
      <c r="G39" s="697" t="s">
        <v>2394</v>
      </c>
      <c r="H39" s="1555">
        <f>H40+H41+H44+H45+H46+H47+H48</f>
        <v>532417.9</v>
      </c>
      <c r="I39" s="1555">
        <f t="shared" si="9"/>
        <v>99.283037958821325</v>
      </c>
      <c r="J39" s="1532"/>
    </row>
    <row r="40" spans="1:10" ht="165.75" customHeight="1" x14ac:dyDescent="0.25">
      <c r="A40" s="209" t="s">
        <v>257</v>
      </c>
      <c r="B40" s="1595" t="s">
        <v>852</v>
      </c>
      <c r="C40" s="1595" t="s">
        <v>214</v>
      </c>
      <c r="D40" s="1555">
        <v>430444.5</v>
      </c>
      <c r="E40" s="1555">
        <v>427923.5</v>
      </c>
      <c r="F40" s="1555">
        <f t="shared" si="8"/>
        <v>99.414326353339405</v>
      </c>
      <c r="G40" s="1532" t="s">
        <v>853</v>
      </c>
      <c r="H40" s="1555">
        <v>427398</v>
      </c>
      <c r="I40" s="1555">
        <f t="shared" si="9"/>
        <v>99.292243250872062</v>
      </c>
      <c r="J40" s="1532" t="s">
        <v>2420</v>
      </c>
    </row>
    <row r="41" spans="1:10" ht="282" customHeight="1" x14ac:dyDescent="0.25">
      <c r="A41" s="2280" t="s">
        <v>289</v>
      </c>
      <c r="B41" s="2239" t="s">
        <v>854</v>
      </c>
      <c r="C41" s="2239" t="s">
        <v>214</v>
      </c>
      <c r="D41" s="1974">
        <v>64958.9</v>
      </c>
      <c r="E41" s="1974">
        <v>64762.9</v>
      </c>
      <c r="F41" s="1974">
        <f t="shared" si="8"/>
        <v>99.6982707527375</v>
      </c>
      <c r="G41" s="1836" t="s">
        <v>2419</v>
      </c>
      <c r="H41" s="1974">
        <v>64762.9</v>
      </c>
      <c r="I41" s="1974">
        <f t="shared" si="9"/>
        <v>99.6982707527375</v>
      </c>
      <c r="J41" s="2276" t="s">
        <v>855</v>
      </c>
    </row>
    <row r="42" spans="1:10" ht="141.75" customHeight="1" x14ac:dyDescent="0.25">
      <c r="A42" s="2280"/>
      <c r="B42" s="2239"/>
      <c r="C42" s="2239"/>
      <c r="D42" s="1974"/>
      <c r="E42" s="1974"/>
      <c r="F42" s="1974"/>
      <c r="G42" s="1836"/>
      <c r="H42" s="1974"/>
      <c r="I42" s="1974"/>
      <c r="J42" s="2276"/>
    </row>
    <row r="43" spans="1:10" ht="61.5" customHeight="1" x14ac:dyDescent="0.25">
      <c r="A43" s="2280"/>
      <c r="B43" s="2239"/>
      <c r="C43" s="2239"/>
      <c r="D43" s="1974"/>
      <c r="E43" s="1974"/>
      <c r="F43" s="1974"/>
      <c r="G43" s="1836"/>
      <c r="H43" s="1974"/>
      <c r="I43" s="1974"/>
      <c r="J43" s="2276"/>
    </row>
    <row r="44" spans="1:10" ht="161.25" customHeight="1" x14ac:dyDescent="0.25">
      <c r="A44" s="1602" t="s">
        <v>558</v>
      </c>
      <c r="B44" s="1595" t="s">
        <v>856</v>
      </c>
      <c r="C44" s="1595" t="s">
        <v>214</v>
      </c>
      <c r="D44" s="1555">
        <v>35987</v>
      </c>
      <c r="E44" s="1555">
        <v>35394.6</v>
      </c>
      <c r="F44" s="1555">
        <f t="shared" si="8"/>
        <v>98.353850001389389</v>
      </c>
      <c r="G44" s="1532" t="s">
        <v>857</v>
      </c>
      <c r="H44" s="1555">
        <v>35384.800000000003</v>
      </c>
      <c r="I44" s="1555">
        <f t="shared" si="9"/>
        <v>98.326617945369165</v>
      </c>
      <c r="J44" s="1532" t="s">
        <v>2421</v>
      </c>
    </row>
    <row r="45" spans="1:10" ht="102.75" customHeight="1" x14ac:dyDescent="0.25">
      <c r="A45" s="1602" t="s">
        <v>561</v>
      </c>
      <c r="B45" s="1595" t="s">
        <v>858</v>
      </c>
      <c r="C45" s="1595" t="s">
        <v>214</v>
      </c>
      <c r="D45" s="1555">
        <v>1750</v>
      </c>
      <c r="E45" s="1555">
        <v>1750</v>
      </c>
      <c r="F45" s="1555">
        <f t="shared" si="8"/>
        <v>100</v>
      </c>
      <c r="G45" s="1532" t="s">
        <v>859</v>
      </c>
      <c r="H45" s="1555">
        <v>1750</v>
      </c>
      <c r="I45" s="1555">
        <f t="shared" si="9"/>
        <v>100</v>
      </c>
      <c r="J45" s="699"/>
    </row>
    <row r="46" spans="1:10" ht="90" x14ac:dyDescent="0.25">
      <c r="A46" s="1602" t="s">
        <v>860</v>
      </c>
      <c r="B46" s="1595" t="s">
        <v>861</v>
      </c>
      <c r="C46" s="1595" t="s">
        <v>214</v>
      </c>
      <c r="D46" s="1555">
        <v>1000</v>
      </c>
      <c r="E46" s="1555">
        <v>1000</v>
      </c>
      <c r="F46" s="1555">
        <f t="shared" si="8"/>
        <v>100</v>
      </c>
      <c r="G46" s="1532" t="s">
        <v>862</v>
      </c>
      <c r="H46" s="1555">
        <v>1000</v>
      </c>
      <c r="I46" s="1555">
        <f t="shared" si="9"/>
        <v>100</v>
      </c>
      <c r="J46" s="1532"/>
    </row>
    <row r="47" spans="1:10" ht="160.5" customHeight="1" x14ac:dyDescent="0.25">
      <c r="A47" s="1602" t="s">
        <v>863</v>
      </c>
      <c r="B47" s="1595" t="s">
        <v>864</v>
      </c>
      <c r="C47" s="1595" t="s">
        <v>214</v>
      </c>
      <c r="D47" s="1555">
        <v>2037.1</v>
      </c>
      <c r="E47" s="1555">
        <v>2037</v>
      </c>
      <c r="F47" s="1555">
        <f t="shared" si="8"/>
        <v>99.995091060821764</v>
      </c>
      <c r="G47" s="1532" t="s">
        <v>865</v>
      </c>
      <c r="H47" s="1555">
        <v>2037</v>
      </c>
      <c r="I47" s="1555">
        <f t="shared" si="9"/>
        <v>99.995091060821764</v>
      </c>
      <c r="J47" s="1532"/>
    </row>
    <row r="48" spans="1:10" ht="90" x14ac:dyDescent="0.25">
      <c r="A48" s="1602" t="s">
        <v>866</v>
      </c>
      <c r="B48" s="1595" t="s">
        <v>867</v>
      </c>
      <c r="C48" s="1595" t="s">
        <v>214</v>
      </c>
      <c r="D48" s="1555">
        <v>85.2</v>
      </c>
      <c r="E48" s="1555">
        <v>85.2</v>
      </c>
      <c r="F48" s="1555">
        <f t="shared" si="8"/>
        <v>100</v>
      </c>
      <c r="G48" s="1532" t="s">
        <v>868</v>
      </c>
      <c r="H48" s="1555">
        <v>85.2</v>
      </c>
      <c r="I48" s="1555">
        <f t="shared" si="9"/>
        <v>100</v>
      </c>
      <c r="J48" s="697"/>
    </row>
    <row r="49" spans="1:10" ht="88.5" customHeight="1" x14ac:dyDescent="0.25">
      <c r="A49" s="700" t="s">
        <v>497</v>
      </c>
      <c r="B49" s="1595" t="s">
        <v>869</v>
      </c>
      <c r="C49" s="1595" t="s">
        <v>214</v>
      </c>
      <c r="D49" s="1555">
        <f>D50+D51+D52+D53+D54+D55+D56+D57</f>
        <v>10456.999999999998</v>
      </c>
      <c r="E49" s="1555">
        <f>E50+E51+E52+E53+E54+E55+E56+E57</f>
        <v>10456.9</v>
      </c>
      <c r="F49" s="1555">
        <f t="shared" si="8"/>
        <v>99.999043702782842</v>
      </c>
      <c r="G49" s="1626" t="s">
        <v>2416</v>
      </c>
      <c r="H49" s="1555">
        <f>H50+H51+H52+H53+H54+H55+H56+H57</f>
        <v>10456.9</v>
      </c>
      <c r="I49" s="1555">
        <f t="shared" si="9"/>
        <v>99.999043702782842</v>
      </c>
      <c r="J49" s="1532"/>
    </row>
    <row r="50" spans="1:10" ht="92.25" customHeight="1" x14ac:dyDescent="0.25">
      <c r="A50" s="1602" t="s">
        <v>870</v>
      </c>
      <c r="B50" s="1595" t="s">
        <v>871</v>
      </c>
      <c r="C50" s="1595" t="s">
        <v>214</v>
      </c>
      <c r="D50" s="1555">
        <v>771.5</v>
      </c>
      <c r="E50" s="1555">
        <v>771.5</v>
      </c>
      <c r="F50" s="1555">
        <f t="shared" si="8"/>
        <v>100</v>
      </c>
      <c r="G50" s="1532" t="s">
        <v>872</v>
      </c>
      <c r="H50" s="1555">
        <v>771.5</v>
      </c>
      <c r="I50" s="1555">
        <f t="shared" si="9"/>
        <v>100</v>
      </c>
      <c r="J50" s="1532"/>
    </row>
    <row r="51" spans="1:10" ht="90" x14ac:dyDescent="0.25">
      <c r="A51" s="1602" t="s">
        <v>873</v>
      </c>
      <c r="B51" s="1595" t="s">
        <v>874</v>
      </c>
      <c r="C51" s="1595" t="s">
        <v>214</v>
      </c>
      <c r="D51" s="1555">
        <v>2460.6999999999998</v>
      </c>
      <c r="E51" s="1555">
        <v>2460.6999999999998</v>
      </c>
      <c r="F51" s="1555">
        <f t="shared" si="8"/>
        <v>100</v>
      </c>
      <c r="G51" s="1532" t="s">
        <v>875</v>
      </c>
      <c r="H51" s="1555">
        <v>2460.6999999999998</v>
      </c>
      <c r="I51" s="1555">
        <f t="shared" si="9"/>
        <v>100</v>
      </c>
      <c r="J51" s="1532"/>
    </row>
    <row r="52" spans="1:10" ht="87.75" customHeight="1" x14ac:dyDescent="0.25">
      <c r="A52" s="1602" t="s">
        <v>876</v>
      </c>
      <c r="B52" s="1595" t="s">
        <v>877</v>
      </c>
      <c r="C52" s="1595" t="s">
        <v>214</v>
      </c>
      <c r="D52" s="1555">
        <v>488.1</v>
      </c>
      <c r="E52" s="1555">
        <v>488</v>
      </c>
      <c r="F52" s="1555">
        <f t="shared" si="8"/>
        <v>99.979512395001024</v>
      </c>
      <c r="G52" s="1532" t="s">
        <v>878</v>
      </c>
      <c r="H52" s="1555">
        <v>488</v>
      </c>
      <c r="I52" s="1555">
        <f t="shared" si="9"/>
        <v>99.979512395001024</v>
      </c>
      <c r="J52" s="1532"/>
    </row>
    <row r="53" spans="1:10" ht="90" x14ac:dyDescent="0.25">
      <c r="A53" s="1602" t="s">
        <v>879</v>
      </c>
      <c r="B53" s="1595" t="s">
        <v>880</v>
      </c>
      <c r="C53" s="1595" t="s">
        <v>214</v>
      </c>
      <c r="D53" s="1555">
        <v>548</v>
      </c>
      <c r="E53" s="1555">
        <v>548</v>
      </c>
      <c r="F53" s="1555">
        <f t="shared" si="8"/>
        <v>100</v>
      </c>
      <c r="G53" s="1532" t="s">
        <v>881</v>
      </c>
      <c r="H53" s="1555">
        <v>548</v>
      </c>
      <c r="I53" s="1555">
        <f t="shared" si="9"/>
        <v>100</v>
      </c>
      <c r="J53" s="1532"/>
    </row>
    <row r="54" spans="1:10" ht="86.25" customHeight="1" x14ac:dyDescent="0.25">
      <c r="A54" s="1602" t="s">
        <v>882</v>
      </c>
      <c r="B54" s="1595" t="s">
        <v>883</v>
      </c>
      <c r="C54" s="1595" t="s">
        <v>214</v>
      </c>
      <c r="D54" s="1555">
        <v>4317.8</v>
      </c>
      <c r="E54" s="1555">
        <v>4317.8</v>
      </c>
      <c r="F54" s="1555">
        <f t="shared" si="8"/>
        <v>100</v>
      </c>
      <c r="G54" s="1532" t="s">
        <v>884</v>
      </c>
      <c r="H54" s="1555">
        <v>4317.8</v>
      </c>
      <c r="I54" s="1555">
        <f t="shared" si="9"/>
        <v>100</v>
      </c>
      <c r="J54" s="1532"/>
    </row>
    <row r="55" spans="1:10" ht="108.75" customHeight="1" x14ac:dyDescent="0.25">
      <c r="A55" s="1602" t="s">
        <v>885</v>
      </c>
      <c r="B55" s="1595" t="s">
        <v>2163</v>
      </c>
      <c r="C55" s="1595" t="s">
        <v>214</v>
      </c>
      <c r="D55" s="1555">
        <v>280.5</v>
      </c>
      <c r="E55" s="1555">
        <v>280.5</v>
      </c>
      <c r="F55" s="1555">
        <f t="shared" si="8"/>
        <v>100</v>
      </c>
      <c r="G55" s="1532" t="s">
        <v>886</v>
      </c>
      <c r="H55" s="1555">
        <v>280.5</v>
      </c>
      <c r="I55" s="1555">
        <f t="shared" si="9"/>
        <v>100</v>
      </c>
      <c r="J55" s="1532"/>
    </row>
    <row r="56" spans="1:10" ht="90" x14ac:dyDescent="0.25">
      <c r="A56" s="1602" t="s">
        <v>887</v>
      </c>
      <c r="B56" s="1595" t="s">
        <v>888</v>
      </c>
      <c r="C56" s="1595" t="s">
        <v>214</v>
      </c>
      <c r="D56" s="1555">
        <v>930.4</v>
      </c>
      <c r="E56" s="1555">
        <v>930.4</v>
      </c>
      <c r="F56" s="1555">
        <f t="shared" si="8"/>
        <v>100</v>
      </c>
      <c r="G56" s="1532" t="s">
        <v>889</v>
      </c>
      <c r="H56" s="1555">
        <v>930.4</v>
      </c>
      <c r="I56" s="1555">
        <f t="shared" si="9"/>
        <v>100</v>
      </c>
      <c r="J56" s="697"/>
    </row>
    <row r="57" spans="1:10" ht="106.5" customHeight="1" x14ac:dyDescent="0.25">
      <c r="A57" s="1602" t="s">
        <v>890</v>
      </c>
      <c r="B57" s="1595" t="s">
        <v>891</v>
      </c>
      <c r="C57" s="1595" t="s">
        <v>214</v>
      </c>
      <c r="D57" s="1555">
        <v>660</v>
      </c>
      <c r="E57" s="1555">
        <v>660</v>
      </c>
      <c r="F57" s="1555">
        <f t="shared" si="8"/>
        <v>100</v>
      </c>
      <c r="G57" s="1532" t="s">
        <v>892</v>
      </c>
      <c r="H57" s="1555">
        <v>660</v>
      </c>
      <c r="I57" s="1555">
        <f t="shared" si="9"/>
        <v>100</v>
      </c>
      <c r="J57" s="1532"/>
    </row>
    <row r="58" spans="1:10" ht="108" customHeight="1" x14ac:dyDescent="0.25">
      <c r="A58" s="1602" t="s">
        <v>893</v>
      </c>
      <c r="B58" s="1595" t="s">
        <v>894</v>
      </c>
      <c r="C58" s="2262" t="s">
        <v>2286</v>
      </c>
      <c r="D58" s="2262"/>
      <c r="E58" s="2262"/>
      <c r="F58" s="2262"/>
      <c r="G58" s="2262"/>
      <c r="H58" s="2262"/>
      <c r="I58" s="2262"/>
      <c r="J58" s="2262"/>
    </row>
    <row r="59" spans="1:10" ht="54" customHeight="1" x14ac:dyDescent="0.25">
      <c r="A59" s="1602" t="s">
        <v>895</v>
      </c>
      <c r="B59" s="1595" t="s">
        <v>896</v>
      </c>
      <c r="C59" s="2262" t="s">
        <v>2285</v>
      </c>
      <c r="D59" s="2262"/>
      <c r="E59" s="2262"/>
      <c r="F59" s="2262"/>
      <c r="G59" s="2262"/>
      <c r="H59" s="2262"/>
      <c r="I59" s="2262"/>
      <c r="J59" s="2262"/>
    </row>
    <row r="60" spans="1:10" ht="34.5" customHeight="1" x14ac:dyDescent="0.25">
      <c r="A60" s="1602" t="s">
        <v>897</v>
      </c>
      <c r="B60" s="1595" t="s">
        <v>898</v>
      </c>
      <c r="C60" s="2262"/>
      <c r="D60" s="2262"/>
      <c r="E60" s="2262"/>
      <c r="F60" s="2262"/>
      <c r="G60" s="2262"/>
      <c r="H60" s="2262"/>
      <c r="I60" s="2262"/>
      <c r="J60" s="2262"/>
    </row>
    <row r="61" spans="1:10" ht="90.75" customHeight="1" x14ac:dyDescent="0.25">
      <c r="A61" s="1602" t="s">
        <v>899</v>
      </c>
      <c r="B61" s="1595" t="s">
        <v>900</v>
      </c>
      <c r="C61" s="2262"/>
      <c r="D61" s="2262"/>
      <c r="E61" s="2262"/>
      <c r="F61" s="2262"/>
      <c r="G61" s="2262"/>
      <c r="H61" s="2262"/>
      <c r="I61" s="2262"/>
      <c r="J61" s="2262"/>
    </row>
    <row r="62" spans="1:10" ht="140.25" customHeight="1" x14ac:dyDescent="0.25">
      <c r="A62" s="1602" t="s">
        <v>901</v>
      </c>
      <c r="B62" s="1595" t="s">
        <v>902</v>
      </c>
      <c r="C62" s="2261" t="s">
        <v>2287</v>
      </c>
      <c r="D62" s="2261"/>
      <c r="E62" s="2261"/>
      <c r="F62" s="2261"/>
      <c r="G62" s="2261"/>
      <c r="H62" s="2261"/>
      <c r="I62" s="2261"/>
      <c r="J62" s="2261"/>
    </row>
    <row r="63" spans="1:10" ht="139.5" customHeight="1" x14ac:dyDescent="0.25">
      <c r="A63" s="1602" t="s">
        <v>903</v>
      </c>
      <c r="B63" s="1595" t="s">
        <v>904</v>
      </c>
      <c r="C63" s="2261" t="s">
        <v>2395</v>
      </c>
      <c r="D63" s="2261"/>
      <c r="E63" s="2261"/>
      <c r="F63" s="2261"/>
      <c r="G63" s="2261"/>
      <c r="H63" s="2261"/>
      <c r="I63" s="2261"/>
      <c r="J63" s="2261"/>
    </row>
    <row r="64" spans="1:10" x14ac:dyDescent="0.25">
      <c r="A64" s="2262" t="s">
        <v>499</v>
      </c>
      <c r="B64" s="2239" t="s">
        <v>905</v>
      </c>
      <c r="C64" s="1595" t="s">
        <v>235</v>
      </c>
      <c r="D64" s="1555">
        <f>D65+D66</f>
        <v>6000</v>
      </c>
      <c r="E64" s="1555">
        <f>E65+E66</f>
        <v>6000</v>
      </c>
      <c r="F64" s="1555">
        <f>E64/D64*100</f>
        <v>100</v>
      </c>
      <c r="G64" s="2267" t="s">
        <v>2165</v>
      </c>
      <c r="H64" s="1555">
        <f>H65+H66</f>
        <v>6000</v>
      </c>
      <c r="I64" s="1555">
        <f>H64/D64*100</f>
        <v>100</v>
      </c>
      <c r="J64" s="2268"/>
    </row>
    <row r="65" spans="1:11" ht="90" x14ac:dyDescent="0.25">
      <c r="A65" s="2262"/>
      <c r="B65" s="2239"/>
      <c r="C65" s="1595" t="s">
        <v>214</v>
      </c>
      <c r="D65" s="1555">
        <f>D67</f>
        <v>1250</v>
      </c>
      <c r="E65" s="1555">
        <f>E67</f>
        <v>1250</v>
      </c>
      <c r="F65" s="1555">
        <f t="shared" ref="F65:F76" si="10">E65/D65*100</f>
        <v>100</v>
      </c>
      <c r="G65" s="2267"/>
      <c r="H65" s="1555">
        <f>H67</f>
        <v>1250</v>
      </c>
      <c r="I65" s="1555">
        <f t="shared" ref="I65:I76" si="11">H65/D65*100</f>
        <v>100</v>
      </c>
      <c r="J65" s="2268"/>
    </row>
    <row r="66" spans="1:11" ht="54" x14ac:dyDescent="0.25">
      <c r="A66" s="2262"/>
      <c r="B66" s="2239"/>
      <c r="C66" s="1595" t="s">
        <v>625</v>
      </c>
      <c r="D66" s="1555">
        <f>D68</f>
        <v>4750</v>
      </c>
      <c r="E66" s="1555">
        <f>E68</f>
        <v>4750</v>
      </c>
      <c r="F66" s="1555">
        <f t="shared" si="10"/>
        <v>100</v>
      </c>
      <c r="G66" s="2267"/>
      <c r="H66" s="1555">
        <f>H68</f>
        <v>4750</v>
      </c>
      <c r="I66" s="1555">
        <f t="shared" si="11"/>
        <v>100</v>
      </c>
      <c r="J66" s="2268"/>
    </row>
    <row r="67" spans="1:11" ht="90" customHeight="1" x14ac:dyDescent="0.25">
      <c r="A67" s="1602" t="s">
        <v>906</v>
      </c>
      <c r="B67" s="1595" t="s">
        <v>907</v>
      </c>
      <c r="C67" s="1595" t="s">
        <v>214</v>
      </c>
      <c r="D67" s="1555">
        <v>1250</v>
      </c>
      <c r="E67" s="1555">
        <v>1250</v>
      </c>
      <c r="F67" s="1555">
        <f t="shared" si="10"/>
        <v>100</v>
      </c>
      <c r="G67" s="697" t="s">
        <v>908</v>
      </c>
      <c r="H67" s="1555">
        <v>1250</v>
      </c>
      <c r="I67" s="1555">
        <f t="shared" si="11"/>
        <v>100</v>
      </c>
      <c r="J67" s="1532"/>
    </row>
    <row r="68" spans="1:11" ht="211.5" customHeight="1" x14ac:dyDescent="0.25">
      <c r="A68" s="217" t="s">
        <v>909</v>
      </c>
      <c r="B68" s="220" t="s">
        <v>910</v>
      </c>
      <c r="C68" s="1595" t="s">
        <v>625</v>
      </c>
      <c r="D68" s="1555">
        <v>4750</v>
      </c>
      <c r="E68" s="1555">
        <v>4750</v>
      </c>
      <c r="F68" s="1555">
        <f t="shared" si="10"/>
        <v>100</v>
      </c>
      <c r="G68" s="697" t="s">
        <v>2396</v>
      </c>
      <c r="H68" s="1555">
        <v>4750</v>
      </c>
      <c r="I68" s="1555">
        <f t="shared" si="11"/>
        <v>100</v>
      </c>
      <c r="J68" s="1532"/>
    </row>
    <row r="69" spans="1:11" ht="18.75" customHeight="1" x14ac:dyDescent="0.25">
      <c r="A69" s="2252"/>
      <c r="B69" s="1977" t="s">
        <v>271</v>
      </c>
      <c r="C69" s="1557" t="s">
        <v>235</v>
      </c>
      <c r="D69" s="345">
        <f>D70+D71+D72</f>
        <v>621185.29999999993</v>
      </c>
      <c r="E69" s="701">
        <f>E70+E71+E72</f>
        <v>616896.20000000007</v>
      </c>
      <c r="F69" s="345">
        <f t="shared" si="10"/>
        <v>99.309529700718954</v>
      </c>
      <c r="G69" s="2264"/>
      <c r="H69" s="701">
        <f>H70+H71+H72</f>
        <v>616360.90000000014</v>
      </c>
      <c r="I69" s="345">
        <f t="shared" si="11"/>
        <v>99.223355736203061</v>
      </c>
      <c r="J69" s="2266"/>
    </row>
    <row r="70" spans="1:11" ht="82.5" customHeight="1" x14ac:dyDescent="0.25">
      <c r="A70" s="2252"/>
      <c r="B70" s="1977"/>
      <c r="C70" s="1598" t="s">
        <v>693</v>
      </c>
      <c r="D70" s="345">
        <f t="shared" ref="D70:E72" si="12">D30</f>
        <v>62937</v>
      </c>
      <c r="E70" s="345">
        <f t="shared" si="12"/>
        <v>61971.8</v>
      </c>
      <c r="F70" s="345">
        <f>E70/D70*100</f>
        <v>98.466402910847364</v>
      </c>
      <c r="G70" s="2264"/>
      <c r="H70" s="701">
        <f>H30</f>
        <v>61971.8</v>
      </c>
      <c r="I70" s="345">
        <f t="shared" si="11"/>
        <v>98.466402910847364</v>
      </c>
      <c r="J70" s="2266"/>
      <c r="K70" s="702"/>
    </row>
    <row r="71" spans="1:11" ht="89.25" customHeight="1" x14ac:dyDescent="0.25">
      <c r="A71" s="2252"/>
      <c r="B71" s="1977"/>
      <c r="C71" s="1557" t="s">
        <v>214</v>
      </c>
      <c r="D71" s="345">
        <f t="shared" si="12"/>
        <v>553498.29999999993</v>
      </c>
      <c r="E71" s="345">
        <f t="shared" si="12"/>
        <v>550174.4</v>
      </c>
      <c r="F71" s="345">
        <f t="shared" si="10"/>
        <v>99.399474216993994</v>
      </c>
      <c r="G71" s="2264"/>
      <c r="H71" s="701">
        <f>H31</f>
        <v>549639.10000000009</v>
      </c>
      <c r="I71" s="345">
        <f t="shared" si="11"/>
        <v>99.302762086170844</v>
      </c>
      <c r="J71" s="2266"/>
    </row>
    <row r="72" spans="1:11" ht="57.75" customHeight="1" x14ac:dyDescent="0.25">
      <c r="A72" s="2252"/>
      <c r="B72" s="1977"/>
      <c r="C72" s="1557" t="s">
        <v>625</v>
      </c>
      <c r="D72" s="114">
        <f t="shared" si="12"/>
        <v>4750</v>
      </c>
      <c r="E72" s="345">
        <f t="shared" si="12"/>
        <v>4750</v>
      </c>
      <c r="F72" s="345">
        <f>E72/D72*100</f>
        <v>100</v>
      </c>
      <c r="G72" s="2264"/>
      <c r="H72" s="701">
        <f>H32</f>
        <v>4750</v>
      </c>
      <c r="I72" s="345">
        <f t="shared" si="11"/>
        <v>100</v>
      </c>
      <c r="J72" s="2266"/>
    </row>
    <row r="73" spans="1:11" ht="31.5" customHeight="1" x14ac:dyDescent="0.25">
      <c r="A73" s="2252"/>
      <c r="B73" s="2263" t="s">
        <v>618</v>
      </c>
      <c r="C73" s="1557" t="s">
        <v>235</v>
      </c>
      <c r="D73" s="114">
        <f>D74+D75+D76</f>
        <v>889381.8</v>
      </c>
      <c r="E73" s="114">
        <f>E74+E75+E76</f>
        <v>874549</v>
      </c>
      <c r="F73" s="345">
        <f t="shared" si="10"/>
        <v>98.33223481748783</v>
      </c>
      <c r="G73" s="2265"/>
      <c r="H73" s="114">
        <f>H74+H75+H76</f>
        <v>872428.00000000023</v>
      </c>
      <c r="I73" s="345">
        <f t="shared" si="11"/>
        <v>98.093754560752217</v>
      </c>
      <c r="J73" s="1769"/>
    </row>
    <row r="74" spans="1:11" ht="87.75" customHeight="1" x14ac:dyDescent="0.25">
      <c r="A74" s="2252"/>
      <c r="B74" s="2263"/>
      <c r="C74" s="695" t="s">
        <v>205</v>
      </c>
      <c r="D74" s="114">
        <f t="shared" ref="D74:E76" si="13">D25+D70</f>
        <v>101566</v>
      </c>
      <c r="E74" s="114">
        <f t="shared" si="13"/>
        <v>90738.6</v>
      </c>
      <c r="F74" s="345">
        <f t="shared" si="10"/>
        <v>89.339542760372566</v>
      </c>
      <c r="G74" s="2265"/>
      <c r="H74" s="114">
        <f>H25+H70</f>
        <v>89652.3</v>
      </c>
      <c r="I74" s="345">
        <f t="shared" si="11"/>
        <v>88.269991926432084</v>
      </c>
      <c r="J74" s="1769"/>
    </row>
    <row r="75" spans="1:11" ht="87.75" customHeight="1" x14ac:dyDescent="0.25">
      <c r="A75" s="2252"/>
      <c r="B75" s="2263"/>
      <c r="C75" s="1557" t="s">
        <v>214</v>
      </c>
      <c r="D75" s="345">
        <f t="shared" si="13"/>
        <v>559425.6</v>
      </c>
      <c r="E75" s="345">
        <f t="shared" si="13"/>
        <v>555420.20000000007</v>
      </c>
      <c r="F75" s="345">
        <f t="shared" si="10"/>
        <v>99.284015604577277</v>
      </c>
      <c r="G75" s="2265"/>
      <c r="H75" s="345">
        <f>H26+H71</f>
        <v>554385.50000000012</v>
      </c>
      <c r="I75" s="345">
        <f t="shared" si="11"/>
        <v>99.099058033811843</v>
      </c>
      <c r="J75" s="1769"/>
    </row>
    <row r="76" spans="1:11" ht="51" customHeight="1" x14ac:dyDescent="0.25">
      <c r="A76" s="2252"/>
      <c r="B76" s="2263"/>
      <c r="C76" s="1557" t="s">
        <v>625</v>
      </c>
      <c r="D76" s="114">
        <f t="shared" si="13"/>
        <v>228390.2</v>
      </c>
      <c r="E76" s="114">
        <f t="shared" si="13"/>
        <v>228390.2</v>
      </c>
      <c r="F76" s="345">
        <f t="shared" si="10"/>
        <v>100</v>
      </c>
      <c r="G76" s="2265"/>
      <c r="H76" s="114">
        <f>H27+H72</f>
        <v>228390.2</v>
      </c>
      <c r="I76" s="345">
        <f t="shared" si="11"/>
        <v>100</v>
      </c>
      <c r="J76" s="1769"/>
    </row>
  </sheetData>
  <mergeCells count="56">
    <mergeCell ref="A41:A43"/>
    <mergeCell ref="B41:B43"/>
    <mergeCell ref="D41:D43"/>
    <mergeCell ref="C41:C43"/>
    <mergeCell ref="E41:E43"/>
    <mergeCell ref="A10:A13"/>
    <mergeCell ref="B10:B13"/>
    <mergeCell ref="A2:J2"/>
    <mergeCell ref="A3:J3"/>
    <mergeCell ref="A4:J4"/>
    <mergeCell ref="A5:J5"/>
    <mergeCell ref="A9:J9"/>
    <mergeCell ref="G10:G13"/>
    <mergeCell ref="J10:J13"/>
    <mergeCell ref="C58:J58"/>
    <mergeCell ref="J29:J32"/>
    <mergeCell ref="G29:G32"/>
    <mergeCell ref="C59:J61"/>
    <mergeCell ref="G33:G35"/>
    <mergeCell ref="J33:J35"/>
    <mergeCell ref="F41:F43"/>
    <mergeCell ref="H41:H43"/>
    <mergeCell ref="I41:I43"/>
    <mergeCell ref="J41:J43"/>
    <mergeCell ref="G41:G43"/>
    <mergeCell ref="A28:J28"/>
    <mergeCell ref="A29:A32"/>
    <mergeCell ref="B29:B32"/>
    <mergeCell ref="A33:A35"/>
    <mergeCell ref="B33:B35"/>
    <mergeCell ref="C62:J62"/>
    <mergeCell ref="C63:J63"/>
    <mergeCell ref="A64:A66"/>
    <mergeCell ref="B64:B66"/>
    <mergeCell ref="A73:A76"/>
    <mergeCell ref="B73:B76"/>
    <mergeCell ref="A69:A72"/>
    <mergeCell ref="B69:B72"/>
    <mergeCell ref="G69:G72"/>
    <mergeCell ref="G73:G76"/>
    <mergeCell ref="J73:J76"/>
    <mergeCell ref="J69:J72"/>
    <mergeCell ref="G64:G66"/>
    <mergeCell ref="J64:J66"/>
    <mergeCell ref="J14:J15"/>
    <mergeCell ref="A24:A27"/>
    <mergeCell ref="B24:B27"/>
    <mergeCell ref="G24:G27"/>
    <mergeCell ref="J24:J27"/>
    <mergeCell ref="A17:A19"/>
    <mergeCell ref="B17:B19"/>
    <mergeCell ref="A14:A15"/>
    <mergeCell ref="B14:B15"/>
    <mergeCell ref="G14:G15"/>
    <mergeCell ref="G17:G19"/>
    <mergeCell ref="J17:J19"/>
  </mergeCells>
  <pageMargins left="0.78740157480314965" right="0.39370078740157483" top="0.78740157480314965" bottom="0.78740157480314965" header="0.31496062992125984" footer="0.39370078740157483"/>
  <pageSetup paperSize="9" scale="62" firstPageNumber="235" orientation="landscape" useFirstPageNumber="1" r:id="rId1"/>
  <headerFooter>
    <oddFooter>&amp;R&amp;"Arial,обычный"&amp;14&amp;P</oddFooter>
  </headerFooter>
  <rowBreaks count="2" manualBreakCount="2">
    <brk id="23" max="16383" man="1"/>
    <brk id="6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N25"/>
  <sheetViews>
    <sheetView zoomScale="70" zoomScaleNormal="70" zoomScalePageLayoutView="60" workbookViewId="0">
      <selection activeCell="A7" sqref="A7:J23"/>
    </sheetView>
  </sheetViews>
  <sheetFormatPr defaultColWidth="11.42578125" defaultRowHeight="20.25" customHeight="1" x14ac:dyDescent="0.25"/>
  <cols>
    <col min="1" max="1" width="8.7109375" style="203" customWidth="1"/>
    <col min="2" max="2" width="45.7109375" style="204" customWidth="1"/>
    <col min="3" max="3" width="15.7109375" style="204" customWidth="1"/>
    <col min="4" max="4" width="17.7109375" style="203" customWidth="1"/>
    <col min="5" max="5" width="17.7109375" style="204" customWidth="1"/>
    <col min="6" max="6" width="12.7109375" style="204" customWidth="1"/>
    <col min="7" max="7" width="35.7109375" style="205" customWidth="1"/>
    <col min="8" max="8" width="17.7109375" style="204" customWidth="1"/>
    <col min="9" max="9" width="12.7109375" style="204" customWidth="1"/>
    <col min="10" max="10" width="30.7109375" style="205" customWidth="1"/>
    <col min="11" max="11" width="13.28515625" style="204" bestFit="1" customWidth="1"/>
    <col min="12" max="13" width="11.42578125" style="204"/>
    <col min="14" max="14" width="61.85546875" style="204" customWidth="1"/>
    <col min="15" max="256" width="11.42578125" style="204"/>
    <col min="257" max="257" width="8.7109375" style="204" customWidth="1"/>
    <col min="258" max="258" width="37.85546875" style="204" customWidth="1"/>
    <col min="259" max="259" width="21.7109375" style="204" customWidth="1"/>
    <col min="260" max="260" width="19.7109375" style="204" customWidth="1"/>
    <col min="261" max="261" width="17.5703125" style="204" customWidth="1"/>
    <col min="262" max="262" width="14.7109375" style="204" customWidth="1"/>
    <col min="263" max="263" width="36.7109375" style="204" customWidth="1"/>
    <col min="264" max="264" width="14.7109375" style="204" customWidth="1"/>
    <col min="265" max="265" width="19.42578125" style="204" customWidth="1"/>
    <col min="266" max="266" width="27.140625" style="204" customWidth="1"/>
    <col min="267" max="267" width="13.28515625" style="204" bestFit="1" customWidth="1"/>
    <col min="268" max="512" width="11.42578125" style="204"/>
    <col min="513" max="513" width="8.7109375" style="204" customWidth="1"/>
    <col min="514" max="514" width="37.85546875" style="204" customWidth="1"/>
    <col min="515" max="515" width="21.7109375" style="204" customWidth="1"/>
    <col min="516" max="516" width="19.7109375" style="204" customWidth="1"/>
    <col min="517" max="517" width="17.5703125" style="204" customWidth="1"/>
    <col min="518" max="518" width="14.7109375" style="204" customWidth="1"/>
    <col min="519" max="519" width="36.7109375" style="204" customWidth="1"/>
    <col min="520" max="520" width="14.7109375" style="204" customWidth="1"/>
    <col min="521" max="521" width="19.42578125" style="204" customWidth="1"/>
    <col min="522" max="522" width="27.140625" style="204" customWidth="1"/>
    <col min="523" max="523" width="13.28515625" style="204" bestFit="1" customWidth="1"/>
    <col min="524" max="768" width="11.42578125" style="204"/>
    <col min="769" max="769" width="8.7109375" style="204" customWidth="1"/>
    <col min="770" max="770" width="37.85546875" style="204" customWidth="1"/>
    <col min="771" max="771" width="21.7109375" style="204" customWidth="1"/>
    <col min="772" max="772" width="19.7109375" style="204" customWidth="1"/>
    <col min="773" max="773" width="17.5703125" style="204" customWidth="1"/>
    <col min="774" max="774" width="14.7109375" style="204" customWidth="1"/>
    <col min="775" max="775" width="36.7109375" style="204" customWidth="1"/>
    <col min="776" max="776" width="14.7109375" style="204" customWidth="1"/>
    <col min="777" max="777" width="19.42578125" style="204" customWidth="1"/>
    <col min="778" max="778" width="27.140625" style="204" customWidth="1"/>
    <col min="779" max="779" width="13.28515625" style="204" bestFit="1" customWidth="1"/>
    <col min="780" max="1024" width="11.42578125" style="204"/>
    <col min="1025" max="1025" width="8.7109375" style="204" customWidth="1"/>
    <col min="1026" max="1026" width="37.85546875" style="204" customWidth="1"/>
    <col min="1027" max="1027" width="21.7109375" style="204" customWidth="1"/>
    <col min="1028" max="1028" width="19.7109375" style="204" customWidth="1"/>
    <col min="1029" max="1029" width="17.5703125" style="204" customWidth="1"/>
    <col min="1030" max="1030" width="14.7109375" style="204" customWidth="1"/>
    <col min="1031" max="1031" width="36.7109375" style="204" customWidth="1"/>
    <col min="1032" max="1032" width="14.7109375" style="204" customWidth="1"/>
    <col min="1033" max="1033" width="19.42578125" style="204" customWidth="1"/>
    <col min="1034" max="1034" width="27.140625" style="204" customWidth="1"/>
    <col min="1035" max="1035" width="13.28515625" style="204" bestFit="1" customWidth="1"/>
    <col min="1036" max="1280" width="11.42578125" style="204"/>
    <col min="1281" max="1281" width="8.7109375" style="204" customWidth="1"/>
    <col min="1282" max="1282" width="37.85546875" style="204" customWidth="1"/>
    <col min="1283" max="1283" width="21.7109375" style="204" customWidth="1"/>
    <col min="1284" max="1284" width="19.7109375" style="204" customWidth="1"/>
    <col min="1285" max="1285" width="17.5703125" style="204" customWidth="1"/>
    <col min="1286" max="1286" width="14.7109375" style="204" customWidth="1"/>
    <col min="1287" max="1287" width="36.7109375" style="204" customWidth="1"/>
    <col min="1288" max="1288" width="14.7109375" style="204" customWidth="1"/>
    <col min="1289" max="1289" width="19.42578125" style="204" customWidth="1"/>
    <col min="1290" max="1290" width="27.140625" style="204" customWidth="1"/>
    <col min="1291" max="1291" width="13.28515625" style="204" bestFit="1" customWidth="1"/>
    <col min="1292" max="1536" width="11.42578125" style="204"/>
    <col min="1537" max="1537" width="8.7109375" style="204" customWidth="1"/>
    <col min="1538" max="1538" width="37.85546875" style="204" customWidth="1"/>
    <col min="1539" max="1539" width="21.7109375" style="204" customWidth="1"/>
    <col min="1540" max="1540" width="19.7109375" style="204" customWidth="1"/>
    <col min="1541" max="1541" width="17.5703125" style="204" customWidth="1"/>
    <col min="1542" max="1542" width="14.7109375" style="204" customWidth="1"/>
    <col min="1543" max="1543" width="36.7109375" style="204" customWidth="1"/>
    <col min="1544" max="1544" width="14.7109375" style="204" customWidth="1"/>
    <col min="1545" max="1545" width="19.42578125" style="204" customWidth="1"/>
    <col min="1546" max="1546" width="27.140625" style="204" customWidth="1"/>
    <col min="1547" max="1547" width="13.28515625" style="204" bestFit="1" customWidth="1"/>
    <col min="1548" max="1792" width="11.42578125" style="204"/>
    <col min="1793" max="1793" width="8.7109375" style="204" customWidth="1"/>
    <col min="1794" max="1794" width="37.85546875" style="204" customWidth="1"/>
    <col min="1795" max="1795" width="21.7109375" style="204" customWidth="1"/>
    <col min="1796" max="1796" width="19.7109375" style="204" customWidth="1"/>
    <col min="1797" max="1797" width="17.5703125" style="204" customWidth="1"/>
    <col min="1798" max="1798" width="14.7109375" style="204" customWidth="1"/>
    <col min="1799" max="1799" width="36.7109375" style="204" customWidth="1"/>
    <col min="1800" max="1800" width="14.7109375" style="204" customWidth="1"/>
    <col min="1801" max="1801" width="19.42578125" style="204" customWidth="1"/>
    <col min="1802" max="1802" width="27.140625" style="204" customWidth="1"/>
    <col min="1803" max="1803" width="13.28515625" style="204" bestFit="1" customWidth="1"/>
    <col min="1804" max="2048" width="11.42578125" style="204"/>
    <col min="2049" max="2049" width="8.7109375" style="204" customWidth="1"/>
    <col min="2050" max="2050" width="37.85546875" style="204" customWidth="1"/>
    <col min="2051" max="2051" width="21.7109375" style="204" customWidth="1"/>
    <col min="2052" max="2052" width="19.7109375" style="204" customWidth="1"/>
    <col min="2053" max="2053" width="17.5703125" style="204" customWidth="1"/>
    <col min="2054" max="2054" width="14.7109375" style="204" customWidth="1"/>
    <col min="2055" max="2055" width="36.7109375" style="204" customWidth="1"/>
    <col min="2056" max="2056" width="14.7109375" style="204" customWidth="1"/>
    <col min="2057" max="2057" width="19.42578125" style="204" customWidth="1"/>
    <col min="2058" max="2058" width="27.140625" style="204" customWidth="1"/>
    <col min="2059" max="2059" width="13.28515625" style="204" bestFit="1" customWidth="1"/>
    <col min="2060" max="2304" width="11.42578125" style="204"/>
    <col min="2305" max="2305" width="8.7109375" style="204" customWidth="1"/>
    <col min="2306" max="2306" width="37.85546875" style="204" customWidth="1"/>
    <col min="2307" max="2307" width="21.7109375" style="204" customWidth="1"/>
    <col min="2308" max="2308" width="19.7109375" style="204" customWidth="1"/>
    <col min="2309" max="2309" width="17.5703125" style="204" customWidth="1"/>
    <col min="2310" max="2310" width="14.7109375" style="204" customWidth="1"/>
    <col min="2311" max="2311" width="36.7109375" style="204" customWidth="1"/>
    <col min="2312" max="2312" width="14.7109375" style="204" customWidth="1"/>
    <col min="2313" max="2313" width="19.42578125" style="204" customWidth="1"/>
    <col min="2314" max="2314" width="27.140625" style="204" customWidth="1"/>
    <col min="2315" max="2315" width="13.28515625" style="204" bestFit="1" customWidth="1"/>
    <col min="2316" max="2560" width="11.42578125" style="204"/>
    <col min="2561" max="2561" width="8.7109375" style="204" customWidth="1"/>
    <col min="2562" max="2562" width="37.85546875" style="204" customWidth="1"/>
    <col min="2563" max="2563" width="21.7109375" style="204" customWidth="1"/>
    <col min="2564" max="2564" width="19.7109375" style="204" customWidth="1"/>
    <col min="2565" max="2565" width="17.5703125" style="204" customWidth="1"/>
    <col min="2566" max="2566" width="14.7109375" style="204" customWidth="1"/>
    <col min="2567" max="2567" width="36.7109375" style="204" customWidth="1"/>
    <col min="2568" max="2568" width="14.7109375" style="204" customWidth="1"/>
    <col min="2569" max="2569" width="19.42578125" style="204" customWidth="1"/>
    <col min="2570" max="2570" width="27.140625" style="204" customWidth="1"/>
    <col min="2571" max="2571" width="13.28515625" style="204" bestFit="1" customWidth="1"/>
    <col min="2572" max="2816" width="11.42578125" style="204"/>
    <col min="2817" max="2817" width="8.7109375" style="204" customWidth="1"/>
    <col min="2818" max="2818" width="37.85546875" style="204" customWidth="1"/>
    <col min="2819" max="2819" width="21.7109375" style="204" customWidth="1"/>
    <col min="2820" max="2820" width="19.7109375" style="204" customWidth="1"/>
    <col min="2821" max="2821" width="17.5703125" style="204" customWidth="1"/>
    <col min="2822" max="2822" width="14.7109375" style="204" customWidth="1"/>
    <col min="2823" max="2823" width="36.7109375" style="204" customWidth="1"/>
    <col min="2824" max="2824" width="14.7109375" style="204" customWidth="1"/>
    <col min="2825" max="2825" width="19.42578125" style="204" customWidth="1"/>
    <col min="2826" max="2826" width="27.140625" style="204" customWidth="1"/>
    <col min="2827" max="2827" width="13.28515625" style="204" bestFit="1" customWidth="1"/>
    <col min="2828" max="3072" width="11.42578125" style="204"/>
    <col min="3073" max="3073" width="8.7109375" style="204" customWidth="1"/>
    <col min="3074" max="3074" width="37.85546875" style="204" customWidth="1"/>
    <col min="3075" max="3075" width="21.7109375" style="204" customWidth="1"/>
    <col min="3076" max="3076" width="19.7109375" style="204" customWidth="1"/>
    <col min="3077" max="3077" width="17.5703125" style="204" customWidth="1"/>
    <col min="3078" max="3078" width="14.7109375" style="204" customWidth="1"/>
    <col min="3079" max="3079" width="36.7109375" style="204" customWidth="1"/>
    <col min="3080" max="3080" width="14.7109375" style="204" customWidth="1"/>
    <col min="3081" max="3081" width="19.42578125" style="204" customWidth="1"/>
    <col min="3082" max="3082" width="27.140625" style="204" customWidth="1"/>
    <col min="3083" max="3083" width="13.28515625" style="204" bestFit="1" customWidth="1"/>
    <col min="3084" max="3328" width="11.42578125" style="204"/>
    <col min="3329" max="3329" width="8.7109375" style="204" customWidth="1"/>
    <col min="3330" max="3330" width="37.85546875" style="204" customWidth="1"/>
    <col min="3331" max="3331" width="21.7109375" style="204" customWidth="1"/>
    <col min="3332" max="3332" width="19.7109375" style="204" customWidth="1"/>
    <col min="3333" max="3333" width="17.5703125" style="204" customWidth="1"/>
    <col min="3334" max="3334" width="14.7109375" style="204" customWidth="1"/>
    <col min="3335" max="3335" width="36.7109375" style="204" customWidth="1"/>
    <col min="3336" max="3336" width="14.7109375" style="204" customWidth="1"/>
    <col min="3337" max="3337" width="19.42578125" style="204" customWidth="1"/>
    <col min="3338" max="3338" width="27.140625" style="204" customWidth="1"/>
    <col min="3339" max="3339" width="13.28515625" style="204" bestFit="1" customWidth="1"/>
    <col min="3340" max="3584" width="11.42578125" style="204"/>
    <col min="3585" max="3585" width="8.7109375" style="204" customWidth="1"/>
    <col min="3586" max="3586" width="37.85546875" style="204" customWidth="1"/>
    <col min="3587" max="3587" width="21.7109375" style="204" customWidth="1"/>
    <col min="3588" max="3588" width="19.7109375" style="204" customWidth="1"/>
    <col min="3589" max="3589" width="17.5703125" style="204" customWidth="1"/>
    <col min="3590" max="3590" width="14.7109375" style="204" customWidth="1"/>
    <col min="3591" max="3591" width="36.7109375" style="204" customWidth="1"/>
    <col min="3592" max="3592" width="14.7109375" style="204" customWidth="1"/>
    <col min="3593" max="3593" width="19.42578125" style="204" customWidth="1"/>
    <col min="3594" max="3594" width="27.140625" style="204" customWidth="1"/>
    <col min="3595" max="3595" width="13.28515625" style="204" bestFit="1" customWidth="1"/>
    <col min="3596" max="3840" width="11.42578125" style="204"/>
    <col min="3841" max="3841" width="8.7109375" style="204" customWidth="1"/>
    <col min="3842" max="3842" width="37.85546875" style="204" customWidth="1"/>
    <col min="3843" max="3843" width="21.7109375" style="204" customWidth="1"/>
    <col min="3844" max="3844" width="19.7109375" style="204" customWidth="1"/>
    <col min="3845" max="3845" width="17.5703125" style="204" customWidth="1"/>
    <col min="3846" max="3846" width="14.7109375" style="204" customWidth="1"/>
    <col min="3847" max="3847" width="36.7109375" style="204" customWidth="1"/>
    <col min="3848" max="3848" width="14.7109375" style="204" customWidth="1"/>
    <col min="3849" max="3849" width="19.42578125" style="204" customWidth="1"/>
    <col min="3850" max="3850" width="27.140625" style="204" customWidth="1"/>
    <col min="3851" max="3851" width="13.28515625" style="204" bestFit="1" customWidth="1"/>
    <col min="3852" max="4096" width="11.42578125" style="204"/>
    <col min="4097" max="4097" width="8.7109375" style="204" customWidth="1"/>
    <col min="4098" max="4098" width="37.85546875" style="204" customWidth="1"/>
    <col min="4099" max="4099" width="21.7109375" style="204" customWidth="1"/>
    <col min="4100" max="4100" width="19.7109375" style="204" customWidth="1"/>
    <col min="4101" max="4101" width="17.5703125" style="204" customWidth="1"/>
    <col min="4102" max="4102" width="14.7109375" style="204" customWidth="1"/>
    <col min="4103" max="4103" width="36.7109375" style="204" customWidth="1"/>
    <col min="4104" max="4104" width="14.7109375" style="204" customWidth="1"/>
    <col min="4105" max="4105" width="19.42578125" style="204" customWidth="1"/>
    <col min="4106" max="4106" width="27.140625" style="204" customWidth="1"/>
    <col min="4107" max="4107" width="13.28515625" style="204" bestFit="1" customWidth="1"/>
    <col min="4108" max="4352" width="11.42578125" style="204"/>
    <col min="4353" max="4353" width="8.7109375" style="204" customWidth="1"/>
    <col min="4354" max="4354" width="37.85546875" style="204" customWidth="1"/>
    <col min="4355" max="4355" width="21.7109375" style="204" customWidth="1"/>
    <col min="4356" max="4356" width="19.7109375" style="204" customWidth="1"/>
    <col min="4357" max="4357" width="17.5703125" style="204" customWidth="1"/>
    <col min="4358" max="4358" width="14.7109375" style="204" customWidth="1"/>
    <col min="4359" max="4359" width="36.7109375" style="204" customWidth="1"/>
    <col min="4360" max="4360" width="14.7109375" style="204" customWidth="1"/>
    <col min="4361" max="4361" width="19.42578125" style="204" customWidth="1"/>
    <col min="4362" max="4362" width="27.140625" style="204" customWidth="1"/>
    <col min="4363" max="4363" width="13.28515625" style="204" bestFit="1" customWidth="1"/>
    <col min="4364" max="4608" width="11.42578125" style="204"/>
    <col min="4609" max="4609" width="8.7109375" style="204" customWidth="1"/>
    <col min="4610" max="4610" width="37.85546875" style="204" customWidth="1"/>
    <col min="4611" max="4611" width="21.7109375" style="204" customWidth="1"/>
    <col min="4612" max="4612" width="19.7109375" style="204" customWidth="1"/>
    <col min="4613" max="4613" width="17.5703125" style="204" customWidth="1"/>
    <col min="4614" max="4614" width="14.7109375" style="204" customWidth="1"/>
    <col min="4615" max="4615" width="36.7109375" style="204" customWidth="1"/>
    <col min="4616" max="4616" width="14.7109375" style="204" customWidth="1"/>
    <col min="4617" max="4617" width="19.42578125" style="204" customWidth="1"/>
    <col min="4618" max="4618" width="27.140625" style="204" customWidth="1"/>
    <col min="4619" max="4619" width="13.28515625" style="204" bestFit="1" customWidth="1"/>
    <col min="4620" max="4864" width="11.42578125" style="204"/>
    <col min="4865" max="4865" width="8.7109375" style="204" customWidth="1"/>
    <col min="4866" max="4866" width="37.85546875" style="204" customWidth="1"/>
    <col min="4867" max="4867" width="21.7109375" style="204" customWidth="1"/>
    <col min="4868" max="4868" width="19.7109375" style="204" customWidth="1"/>
    <col min="4869" max="4869" width="17.5703125" style="204" customWidth="1"/>
    <col min="4870" max="4870" width="14.7109375" style="204" customWidth="1"/>
    <col min="4871" max="4871" width="36.7109375" style="204" customWidth="1"/>
    <col min="4872" max="4872" width="14.7109375" style="204" customWidth="1"/>
    <col min="4873" max="4873" width="19.42578125" style="204" customWidth="1"/>
    <col min="4874" max="4874" width="27.140625" style="204" customWidth="1"/>
    <col min="4875" max="4875" width="13.28515625" style="204" bestFit="1" customWidth="1"/>
    <col min="4876" max="5120" width="11.42578125" style="204"/>
    <col min="5121" max="5121" width="8.7109375" style="204" customWidth="1"/>
    <col min="5122" max="5122" width="37.85546875" style="204" customWidth="1"/>
    <col min="5123" max="5123" width="21.7109375" style="204" customWidth="1"/>
    <col min="5124" max="5124" width="19.7109375" style="204" customWidth="1"/>
    <col min="5125" max="5125" width="17.5703125" style="204" customWidth="1"/>
    <col min="5126" max="5126" width="14.7109375" style="204" customWidth="1"/>
    <col min="5127" max="5127" width="36.7109375" style="204" customWidth="1"/>
    <col min="5128" max="5128" width="14.7109375" style="204" customWidth="1"/>
    <col min="5129" max="5129" width="19.42578125" style="204" customWidth="1"/>
    <col min="5130" max="5130" width="27.140625" style="204" customWidth="1"/>
    <col min="5131" max="5131" width="13.28515625" style="204" bestFit="1" customWidth="1"/>
    <col min="5132" max="5376" width="11.42578125" style="204"/>
    <col min="5377" max="5377" width="8.7109375" style="204" customWidth="1"/>
    <col min="5378" max="5378" width="37.85546875" style="204" customWidth="1"/>
    <col min="5379" max="5379" width="21.7109375" style="204" customWidth="1"/>
    <col min="5380" max="5380" width="19.7109375" style="204" customWidth="1"/>
    <col min="5381" max="5381" width="17.5703125" style="204" customWidth="1"/>
    <col min="5382" max="5382" width="14.7109375" style="204" customWidth="1"/>
    <col min="5383" max="5383" width="36.7109375" style="204" customWidth="1"/>
    <col min="5384" max="5384" width="14.7109375" style="204" customWidth="1"/>
    <col min="5385" max="5385" width="19.42578125" style="204" customWidth="1"/>
    <col min="5386" max="5386" width="27.140625" style="204" customWidth="1"/>
    <col min="5387" max="5387" width="13.28515625" style="204" bestFit="1" customWidth="1"/>
    <col min="5388" max="5632" width="11.42578125" style="204"/>
    <col min="5633" max="5633" width="8.7109375" style="204" customWidth="1"/>
    <col min="5634" max="5634" width="37.85546875" style="204" customWidth="1"/>
    <col min="5635" max="5635" width="21.7109375" style="204" customWidth="1"/>
    <col min="5636" max="5636" width="19.7109375" style="204" customWidth="1"/>
    <col min="5637" max="5637" width="17.5703125" style="204" customWidth="1"/>
    <col min="5638" max="5638" width="14.7109375" style="204" customWidth="1"/>
    <col min="5639" max="5639" width="36.7109375" style="204" customWidth="1"/>
    <col min="5640" max="5640" width="14.7109375" style="204" customWidth="1"/>
    <col min="5641" max="5641" width="19.42578125" style="204" customWidth="1"/>
    <col min="5642" max="5642" width="27.140625" style="204" customWidth="1"/>
    <col min="5643" max="5643" width="13.28515625" style="204" bestFit="1" customWidth="1"/>
    <col min="5644" max="5888" width="11.42578125" style="204"/>
    <col min="5889" max="5889" width="8.7109375" style="204" customWidth="1"/>
    <col min="5890" max="5890" width="37.85546875" style="204" customWidth="1"/>
    <col min="5891" max="5891" width="21.7109375" style="204" customWidth="1"/>
    <col min="5892" max="5892" width="19.7109375" style="204" customWidth="1"/>
    <col min="5893" max="5893" width="17.5703125" style="204" customWidth="1"/>
    <col min="5894" max="5894" width="14.7109375" style="204" customWidth="1"/>
    <col min="5895" max="5895" width="36.7109375" style="204" customWidth="1"/>
    <col min="5896" max="5896" width="14.7109375" style="204" customWidth="1"/>
    <col min="5897" max="5897" width="19.42578125" style="204" customWidth="1"/>
    <col min="5898" max="5898" width="27.140625" style="204" customWidth="1"/>
    <col min="5899" max="5899" width="13.28515625" style="204" bestFit="1" customWidth="1"/>
    <col min="5900" max="6144" width="11.42578125" style="204"/>
    <col min="6145" max="6145" width="8.7109375" style="204" customWidth="1"/>
    <col min="6146" max="6146" width="37.85546875" style="204" customWidth="1"/>
    <col min="6147" max="6147" width="21.7109375" style="204" customWidth="1"/>
    <col min="6148" max="6148" width="19.7109375" style="204" customWidth="1"/>
    <col min="6149" max="6149" width="17.5703125" style="204" customWidth="1"/>
    <col min="6150" max="6150" width="14.7109375" style="204" customWidth="1"/>
    <col min="6151" max="6151" width="36.7109375" style="204" customWidth="1"/>
    <col min="6152" max="6152" width="14.7109375" style="204" customWidth="1"/>
    <col min="6153" max="6153" width="19.42578125" style="204" customWidth="1"/>
    <col min="6154" max="6154" width="27.140625" style="204" customWidth="1"/>
    <col min="6155" max="6155" width="13.28515625" style="204" bestFit="1" customWidth="1"/>
    <col min="6156" max="6400" width="11.42578125" style="204"/>
    <col min="6401" max="6401" width="8.7109375" style="204" customWidth="1"/>
    <col min="6402" max="6402" width="37.85546875" style="204" customWidth="1"/>
    <col min="6403" max="6403" width="21.7109375" style="204" customWidth="1"/>
    <col min="6404" max="6404" width="19.7109375" style="204" customWidth="1"/>
    <col min="6405" max="6405" width="17.5703125" style="204" customWidth="1"/>
    <col min="6406" max="6406" width="14.7109375" style="204" customWidth="1"/>
    <col min="6407" max="6407" width="36.7109375" style="204" customWidth="1"/>
    <col min="6408" max="6408" width="14.7109375" style="204" customWidth="1"/>
    <col min="6409" max="6409" width="19.42578125" style="204" customWidth="1"/>
    <col min="6410" max="6410" width="27.140625" style="204" customWidth="1"/>
    <col min="6411" max="6411" width="13.28515625" style="204" bestFit="1" customWidth="1"/>
    <col min="6412" max="6656" width="11.42578125" style="204"/>
    <col min="6657" max="6657" width="8.7109375" style="204" customWidth="1"/>
    <col min="6658" max="6658" width="37.85546875" style="204" customWidth="1"/>
    <col min="6659" max="6659" width="21.7109375" style="204" customWidth="1"/>
    <col min="6660" max="6660" width="19.7109375" style="204" customWidth="1"/>
    <col min="6661" max="6661" width="17.5703125" style="204" customWidth="1"/>
    <col min="6662" max="6662" width="14.7109375" style="204" customWidth="1"/>
    <col min="6663" max="6663" width="36.7109375" style="204" customWidth="1"/>
    <col min="6664" max="6664" width="14.7109375" style="204" customWidth="1"/>
    <col min="6665" max="6665" width="19.42578125" style="204" customWidth="1"/>
    <col min="6666" max="6666" width="27.140625" style="204" customWidth="1"/>
    <col min="6667" max="6667" width="13.28515625" style="204" bestFit="1" customWidth="1"/>
    <col min="6668" max="6912" width="11.42578125" style="204"/>
    <col min="6913" max="6913" width="8.7109375" style="204" customWidth="1"/>
    <col min="6914" max="6914" width="37.85546875" style="204" customWidth="1"/>
    <col min="6915" max="6915" width="21.7109375" style="204" customWidth="1"/>
    <col min="6916" max="6916" width="19.7109375" style="204" customWidth="1"/>
    <col min="6917" max="6917" width="17.5703125" style="204" customWidth="1"/>
    <col min="6918" max="6918" width="14.7109375" style="204" customWidth="1"/>
    <col min="6919" max="6919" width="36.7109375" style="204" customWidth="1"/>
    <col min="6920" max="6920" width="14.7109375" style="204" customWidth="1"/>
    <col min="6921" max="6921" width="19.42578125" style="204" customWidth="1"/>
    <col min="6922" max="6922" width="27.140625" style="204" customWidth="1"/>
    <col min="6923" max="6923" width="13.28515625" style="204" bestFit="1" customWidth="1"/>
    <col min="6924" max="7168" width="11.42578125" style="204"/>
    <col min="7169" max="7169" width="8.7109375" style="204" customWidth="1"/>
    <col min="7170" max="7170" width="37.85546875" style="204" customWidth="1"/>
    <col min="7171" max="7171" width="21.7109375" style="204" customWidth="1"/>
    <col min="7172" max="7172" width="19.7109375" style="204" customWidth="1"/>
    <col min="7173" max="7173" width="17.5703125" style="204" customWidth="1"/>
    <col min="7174" max="7174" width="14.7109375" style="204" customWidth="1"/>
    <col min="7175" max="7175" width="36.7109375" style="204" customWidth="1"/>
    <col min="7176" max="7176" width="14.7109375" style="204" customWidth="1"/>
    <col min="7177" max="7177" width="19.42578125" style="204" customWidth="1"/>
    <col min="7178" max="7178" width="27.140625" style="204" customWidth="1"/>
    <col min="7179" max="7179" width="13.28515625" style="204" bestFit="1" customWidth="1"/>
    <col min="7180" max="7424" width="11.42578125" style="204"/>
    <col min="7425" max="7425" width="8.7109375" style="204" customWidth="1"/>
    <col min="7426" max="7426" width="37.85546875" style="204" customWidth="1"/>
    <col min="7427" max="7427" width="21.7109375" style="204" customWidth="1"/>
    <col min="7428" max="7428" width="19.7109375" style="204" customWidth="1"/>
    <col min="7429" max="7429" width="17.5703125" style="204" customWidth="1"/>
    <col min="7430" max="7430" width="14.7109375" style="204" customWidth="1"/>
    <col min="7431" max="7431" width="36.7109375" style="204" customWidth="1"/>
    <col min="7432" max="7432" width="14.7109375" style="204" customWidth="1"/>
    <col min="7433" max="7433" width="19.42578125" style="204" customWidth="1"/>
    <col min="7434" max="7434" width="27.140625" style="204" customWidth="1"/>
    <col min="7435" max="7435" width="13.28515625" style="204" bestFit="1" customWidth="1"/>
    <col min="7436" max="7680" width="11.42578125" style="204"/>
    <col min="7681" max="7681" width="8.7109375" style="204" customWidth="1"/>
    <col min="7682" max="7682" width="37.85546875" style="204" customWidth="1"/>
    <col min="7683" max="7683" width="21.7109375" style="204" customWidth="1"/>
    <col min="7684" max="7684" width="19.7109375" style="204" customWidth="1"/>
    <col min="7685" max="7685" width="17.5703125" style="204" customWidth="1"/>
    <col min="7686" max="7686" width="14.7109375" style="204" customWidth="1"/>
    <col min="7687" max="7687" width="36.7109375" style="204" customWidth="1"/>
    <col min="7688" max="7688" width="14.7109375" style="204" customWidth="1"/>
    <col min="7689" max="7689" width="19.42578125" style="204" customWidth="1"/>
    <col min="7690" max="7690" width="27.140625" style="204" customWidth="1"/>
    <col min="7691" max="7691" width="13.28515625" style="204" bestFit="1" customWidth="1"/>
    <col min="7692" max="7936" width="11.42578125" style="204"/>
    <col min="7937" max="7937" width="8.7109375" style="204" customWidth="1"/>
    <col min="7938" max="7938" width="37.85546875" style="204" customWidth="1"/>
    <col min="7939" max="7939" width="21.7109375" style="204" customWidth="1"/>
    <col min="7940" max="7940" width="19.7109375" style="204" customWidth="1"/>
    <col min="7941" max="7941" width="17.5703125" style="204" customWidth="1"/>
    <col min="7942" max="7942" width="14.7109375" style="204" customWidth="1"/>
    <col min="7943" max="7943" width="36.7109375" style="204" customWidth="1"/>
    <col min="7944" max="7944" width="14.7109375" style="204" customWidth="1"/>
    <col min="7945" max="7945" width="19.42578125" style="204" customWidth="1"/>
    <col min="7946" max="7946" width="27.140625" style="204" customWidth="1"/>
    <col min="7947" max="7947" width="13.28515625" style="204" bestFit="1" customWidth="1"/>
    <col min="7948" max="8192" width="11.42578125" style="204"/>
    <col min="8193" max="8193" width="8.7109375" style="204" customWidth="1"/>
    <col min="8194" max="8194" width="37.85546875" style="204" customWidth="1"/>
    <col min="8195" max="8195" width="21.7109375" style="204" customWidth="1"/>
    <col min="8196" max="8196" width="19.7109375" style="204" customWidth="1"/>
    <col min="8197" max="8197" width="17.5703125" style="204" customWidth="1"/>
    <col min="8198" max="8198" width="14.7109375" style="204" customWidth="1"/>
    <col min="8199" max="8199" width="36.7109375" style="204" customWidth="1"/>
    <col min="8200" max="8200" width="14.7109375" style="204" customWidth="1"/>
    <col min="8201" max="8201" width="19.42578125" style="204" customWidth="1"/>
    <col min="8202" max="8202" width="27.140625" style="204" customWidth="1"/>
    <col min="8203" max="8203" width="13.28515625" style="204" bestFit="1" customWidth="1"/>
    <col min="8204" max="8448" width="11.42578125" style="204"/>
    <col min="8449" max="8449" width="8.7109375" style="204" customWidth="1"/>
    <col min="8450" max="8450" width="37.85546875" style="204" customWidth="1"/>
    <col min="8451" max="8451" width="21.7109375" style="204" customWidth="1"/>
    <col min="8452" max="8452" width="19.7109375" style="204" customWidth="1"/>
    <col min="8453" max="8453" width="17.5703125" style="204" customWidth="1"/>
    <col min="8454" max="8454" width="14.7109375" style="204" customWidth="1"/>
    <col min="8455" max="8455" width="36.7109375" style="204" customWidth="1"/>
    <col min="8456" max="8456" width="14.7109375" style="204" customWidth="1"/>
    <col min="8457" max="8457" width="19.42578125" style="204" customWidth="1"/>
    <col min="8458" max="8458" width="27.140625" style="204" customWidth="1"/>
    <col min="8459" max="8459" width="13.28515625" style="204" bestFit="1" customWidth="1"/>
    <col min="8460" max="8704" width="11.42578125" style="204"/>
    <col min="8705" max="8705" width="8.7109375" style="204" customWidth="1"/>
    <col min="8706" max="8706" width="37.85546875" style="204" customWidth="1"/>
    <col min="8707" max="8707" width="21.7109375" style="204" customWidth="1"/>
    <col min="8708" max="8708" width="19.7109375" style="204" customWidth="1"/>
    <col min="8709" max="8709" width="17.5703125" style="204" customWidth="1"/>
    <col min="8710" max="8710" width="14.7109375" style="204" customWidth="1"/>
    <col min="8711" max="8711" width="36.7109375" style="204" customWidth="1"/>
    <col min="8712" max="8712" width="14.7109375" style="204" customWidth="1"/>
    <col min="8713" max="8713" width="19.42578125" style="204" customWidth="1"/>
    <col min="8714" max="8714" width="27.140625" style="204" customWidth="1"/>
    <col min="8715" max="8715" width="13.28515625" style="204" bestFit="1" customWidth="1"/>
    <col min="8716" max="8960" width="11.42578125" style="204"/>
    <col min="8961" max="8961" width="8.7109375" style="204" customWidth="1"/>
    <col min="8962" max="8962" width="37.85546875" style="204" customWidth="1"/>
    <col min="8963" max="8963" width="21.7109375" style="204" customWidth="1"/>
    <col min="8964" max="8964" width="19.7109375" style="204" customWidth="1"/>
    <col min="8965" max="8965" width="17.5703125" style="204" customWidth="1"/>
    <col min="8966" max="8966" width="14.7109375" style="204" customWidth="1"/>
    <col min="8967" max="8967" width="36.7109375" style="204" customWidth="1"/>
    <col min="8968" max="8968" width="14.7109375" style="204" customWidth="1"/>
    <col min="8969" max="8969" width="19.42578125" style="204" customWidth="1"/>
    <col min="8970" max="8970" width="27.140625" style="204" customWidth="1"/>
    <col min="8971" max="8971" width="13.28515625" style="204" bestFit="1" customWidth="1"/>
    <col min="8972" max="9216" width="11.42578125" style="204"/>
    <col min="9217" max="9217" width="8.7109375" style="204" customWidth="1"/>
    <col min="9218" max="9218" width="37.85546875" style="204" customWidth="1"/>
    <col min="9219" max="9219" width="21.7109375" style="204" customWidth="1"/>
    <col min="9220" max="9220" width="19.7109375" style="204" customWidth="1"/>
    <col min="9221" max="9221" width="17.5703125" style="204" customWidth="1"/>
    <col min="9222" max="9222" width="14.7109375" style="204" customWidth="1"/>
    <col min="9223" max="9223" width="36.7109375" style="204" customWidth="1"/>
    <col min="9224" max="9224" width="14.7109375" style="204" customWidth="1"/>
    <col min="9225" max="9225" width="19.42578125" style="204" customWidth="1"/>
    <col min="9226" max="9226" width="27.140625" style="204" customWidth="1"/>
    <col min="9227" max="9227" width="13.28515625" style="204" bestFit="1" customWidth="1"/>
    <col min="9228" max="9472" width="11.42578125" style="204"/>
    <col min="9473" max="9473" width="8.7109375" style="204" customWidth="1"/>
    <col min="9474" max="9474" width="37.85546875" style="204" customWidth="1"/>
    <col min="9475" max="9475" width="21.7109375" style="204" customWidth="1"/>
    <col min="9476" max="9476" width="19.7109375" style="204" customWidth="1"/>
    <col min="9477" max="9477" width="17.5703125" style="204" customWidth="1"/>
    <col min="9478" max="9478" width="14.7109375" style="204" customWidth="1"/>
    <col min="9479" max="9479" width="36.7109375" style="204" customWidth="1"/>
    <col min="9480" max="9480" width="14.7109375" style="204" customWidth="1"/>
    <col min="9481" max="9481" width="19.42578125" style="204" customWidth="1"/>
    <col min="9482" max="9482" width="27.140625" style="204" customWidth="1"/>
    <col min="9483" max="9483" width="13.28515625" style="204" bestFit="1" customWidth="1"/>
    <col min="9484" max="9728" width="11.42578125" style="204"/>
    <col min="9729" max="9729" width="8.7109375" style="204" customWidth="1"/>
    <col min="9730" max="9730" width="37.85546875" style="204" customWidth="1"/>
    <col min="9731" max="9731" width="21.7109375" style="204" customWidth="1"/>
    <col min="9732" max="9732" width="19.7109375" style="204" customWidth="1"/>
    <col min="9733" max="9733" width="17.5703125" style="204" customWidth="1"/>
    <col min="9734" max="9734" width="14.7109375" style="204" customWidth="1"/>
    <col min="9735" max="9735" width="36.7109375" style="204" customWidth="1"/>
    <col min="9736" max="9736" width="14.7109375" style="204" customWidth="1"/>
    <col min="9737" max="9737" width="19.42578125" style="204" customWidth="1"/>
    <col min="9738" max="9738" width="27.140625" style="204" customWidth="1"/>
    <col min="9739" max="9739" width="13.28515625" style="204" bestFit="1" customWidth="1"/>
    <col min="9740" max="9984" width="11.42578125" style="204"/>
    <col min="9985" max="9985" width="8.7109375" style="204" customWidth="1"/>
    <col min="9986" max="9986" width="37.85546875" style="204" customWidth="1"/>
    <col min="9987" max="9987" width="21.7109375" style="204" customWidth="1"/>
    <col min="9988" max="9988" width="19.7109375" style="204" customWidth="1"/>
    <col min="9989" max="9989" width="17.5703125" style="204" customWidth="1"/>
    <col min="9990" max="9990" width="14.7109375" style="204" customWidth="1"/>
    <col min="9991" max="9991" width="36.7109375" style="204" customWidth="1"/>
    <col min="9992" max="9992" width="14.7109375" style="204" customWidth="1"/>
    <col min="9993" max="9993" width="19.42578125" style="204" customWidth="1"/>
    <col min="9994" max="9994" width="27.140625" style="204" customWidth="1"/>
    <col min="9995" max="9995" width="13.28515625" style="204" bestFit="1" customWidth="1"/>
    <col min="9996" max="10240" width="11.42578125" style="204"/>
    <col min="10241" max="10241" width="8.7109375" style="204" customWidth="1"/>
    <col min="10242" max="10242" width="37.85546875" style="204" customWidth="1"/>
    <col min="10243" max="10243" width="21.7109375" style="204" customWidth="1"/>
    <col min="10244" max="10244" width="19.7109375" style="204" customWidth="1"/>
    <col min="10245" max="10245" width="17.5703125" style="204" customWidth="1"/>
    <col min="10246" max="10246" width="14.7109375" style="204" customWidth="1"/>
    <col min="10247" max="10247" width="36.7109375" style="204" customWidth="1"/>
    <col min="10248" max="10248" width="14.7109375" style="204" customWidth="1"/>
    <col min="10249" max="10249" width="19.42578125" style="204" customWidth="1"/>
    <col min="10250" max="10250" width="27.140625" style="204" customWidth="1"/>
    <col min="10251" max="10251" width="13.28515625" style="204" bestFit="1" customWidth="1"/>
    <col min="10252" max="10496" width="11.42578125" style="204"/>
    <col min="10497" max="10497" width="8.7109375" style="204" customWidth="1"/>
    <col min="10498" max="10498" width="37.85546875" style="204" customWidth="1"/>
    <col min="10499" max="10499" width="21.7109375" style="204" customWidth="1"/>
    <col min="10500" max="10500" width="19.7109375" style="204" customWidth="1"/>
    <col min="10501" max="10501" width="17.5703125" style="204" customWidth="1"/>
    <col min="10502" max="10502" width="14.7109375" style="204" customWidth="1"/>
    <col min="10503" max="10503" width="36.7109375" style="204" customWidth="1"/>
    <col min="10504" max="10504" width="14.7109375" style="204" customWidth="1"/>
    <col min="10505" max="10505" width="19.42578125" style="204" customWidth="1"/>
    <col min="10506" max="10506" width="27.140625" style="204" customWidth="1"/>
    <col min="10507" max="10507" width="13.28515625" style="204" bestFit="1" customWidth="1"/>
    <col min="10508" max="10752" width="11.42578125" style="204"/>
    <col min="10753" max="10753" width="8.7109375" style="204" customWidth="1"/>
    <col min="10754" max="10754" width="37.85546875" style="204" customWidth="1"/>
    <col min="10755" max="10755" width="21.7109375" style="204" customWidth="1"/>
    <col min="10756" max="10756" width="19.7109375" style="204" customWidth="1"/>
    <col min="10757" max="10757" width="17.5703125" style="204" customWidth="1"/>
    <col min="10758" max="10758" width="14.7109375" style="204" customWidth="1"/>
    <col min="10759" max="10759" width="36.7109375" style="204" customWidth="1"/>
    <col min="10760" max="10760" width="14.7109375" style="204" customWidth="1"/>
    <col min="10761" max="10761" width="19.42578125" style="204" customWidth="1"/>
    <col min="10762" max="10762" width="27.140625" style="204" customWidth="1"/>
    <col min="10763" max="10763" width="13.28515625" style="204" bestFit="1" customWidth="1"/>
    <col min="10764" max="11008" width="11.42578125" style="204"/>
    <col min="11009" max="11009" width="8.7109375" style="204" customWidth="1"/>
    <col min="11010" max="11010" width="37.85546875" style="204" customWidth="1"/>
    <col min="11011" max="11011" width="21.7109375" style="204" customWidth="1"/>
    <col min="11012" max="11012" width="19.7109375" style="204" customWidth="1"/>
    <col min="11013" max="11013" width="17.5703125" style="204" customWidth="1"/>
    <col min="11014" max="11014" width="14.7109375" style="204" customWidth="1"/>
    <col min="11015" max="11015" width="36.7109375" style="204" customWidth="1"/>
    <col min="11016" max="11016" width="14.7109375" style="204" customWidth="1"/>
    <col min="11017" max="11017" width="19.42578125" style="204" customWidth="1"/>
    <col min="11018" max="11018" width="27.140625" style="204" customWidth="1"/>
    <col min="11019" max="11019" width="13.28515625" style="204" bestFit="1" customWidth="1"/>
    <col min="11020" max="11264" width="11.42578125" style="204"/>
    <col min="11265" max="11265" width="8.7109375" style="204" customWidth="1"/>
    <col min="11266" max="11266" width="37.85546875" style="204" customWidth="1"/>
    <col min="11267" max="11267" width="21.7109375" style="204" customWidth="1"/>
    <col min="11268" max="11268" width="19.7109375" style="204" customWidth="1"/>
    <col min="11269" max="11269" width="17.5703125" style="204" customWidth="1"/>
    <col min="11270" max="11270" width="14.7109375" style="204" customWidth="1"/>
    <col min="11271" max="11271" width="36.7109375" style="204" customWidth="1"/>
    <col min="11272" max="11272" width="14.7109375" style="204" customWidth="1"/>
    <col min="11273" max="11273" width="19.42578125" style="204" customWidth="1"/>
    <col min="11274" max="11274" width="27.140625" style="204" customWidth="1"/>
    <col min="11275" max="11275" width="13.28515625" style="204" bestFit="1" customWidth="1"/>
    <col min="11276" max="11520" width="11.42578125" style="204"/>
    <col min="11521" max="11521" width="8.7109375" style="204" customWidth="1"/>
    <col min="11522" max="11522" width="37.85546875" style="204" customWidth="1"/>
    <col min="11523" max="11523" width="21.7109375" style="204" customWidth="1"/>
    <col min="11524" max="11524" width="19.7109375" style="204" customWidth="1"/>
    <col min="11525" max="11525" width="17.5703125" style="204" customWidth="1"/>
    <col min="11526" max="11526" width="14.7109375" style="204" customWidth="1"/>
    <col min="11527" max="11527" width="36.7109375" style="204" customWidth="1"/>
    <col min="11528" max="11528" width="14.7109375" style="204" customWidth="1"/>
    <col min="11529" max="11529" width="19.42578125" style="204" customWidth="1"/>
    <col min="11530" max="11530" width="27.140625" style="204" customWidth="1"/>
    <col min="11531" max="11531" width="13.28515625" style="204" bestFit="1" customWidth="1"/>
    <col min="11532" max="11776" width="11.42578125" style="204"/>
    <col min="11777" max="11777" width="8.7109375" style="204" customWidth="1"/>
    <col min="11778" max="11778" width="37.85546875" style="204" customWidth="1"/>
    <col min="11779" max="11779" width="21.7109375" style="204" customWidth="1"/>
    <col min="11780" max="11780" width="19.7109375" style="204" customWidth="1"/>
    <col min="11781" max="11781" width="17.5703125" style="204" customWidth="1"/>
    <col min="11782" max="11782" width="14.7109375" style="204" customWidth="1"/>
    <col min="11783" max="11783" width="36.7109375" style="204" customWidth="1"/>
    <col min="11784" max="11784" width="14.7109375" style="204" customWidth="1"/>
    <col min="11785" max="11785" width="19.42578125" style="204" customWidth="1"/>
    <col min="11786" max="11786" width="27.140625" style="204" customWidth="1"/>
    <col min="11787" max="11787" width="13.28515625" style="204" bestFit="1" customWidth="1"/>
    <col min="11788" max="12032" width="11.42578125" style="204"/>
    <col min="12033" max="12033" width="8.7109375" style="204" customWidth="1"/>
    <col min="12034" max="12034" width="37.85546875" style="204" customWidth="1"/>
    <col min="12035" max="12035" width="21.7109375" style="204" customWidth="1"/>
    <col min="12036" max="12036" width="19.7109375" style="204" customWidth="1"/>
    <col min="12037" max="12037" width="17.5703125" style="204" customWidth="1"/>
    <col min="12038" max="12038" width="14.7109375" style="204" customWidth="1"/>
    <col min="12039" max="12039" width="36.7109375" style="204" customWidth="1"/>
    <col min="12040" max="12040" width="14.7109375" style="204" customWidth="1"/>
    <col min="12041" max="12041" width="19.42578125" style="204" customWidth="1"/>
    <col min="12042" max="12042" width="27.140625" style="204" customWidth="1"/>
    <col min="12043" max="12043" width="13.28515625" style="204" bestFit="1" customWidth="1"/>
    <col min="12044" max="12288" width="11.42578125" style="204"/>
    <col min="12289" max="12289" width="8.7109375" style="204" customWidth="1"/>
    <col min="12290" max="12290" width="37.85546875" style="204" customWidth="1"/>
    <col min="12291" max="12291" width="21.7109375" style="204" customWidth="1"/>
    <col min="12292" max="12292" width="19.7109375" style="204" customWidth="1"/>
    <col min="12293" max="12293" width="17.5703125" style="204" customWidth="1"/>
    <col min="12294" max="12294" width="14.7109375" style="204" customWidth="1"/>
    <col min="12295" max="12295" width="36.7109375" style="204" customWidth="1"/>
    <col min="12296" max="12296" width="14.7109375" style="204" customWidth="1"/>
    <col min="12297" max="12297" width="19.42578125" style="204" customWidth="1"/>
    <col min="12298" max="12298" width="27.140625" style="204" customWidth="1"/>
    <col min="12299" max="12299" width="13.28515625" style="204" bestFit="1" customWidth="1"/>
    <col min="12300" max="12544" width="11.42578125" style="204"/>
    <col min="12545" max="12545" width="8.7109375" style="204" customWidth="1"/>
    <col min="12546" max="12546" width="37.85546875" style="204" customWidth="1"/>
    <col min="12547" max="12547" width="21.7109375" style="204" customWidth="1"/>
    <col min="12548" max="12548" width="19.7109375" style="204" customWidth="1"/>
    <col min="12549" max="12549" width="17.5703125" style="204" customWidth="1"/>
    <col min="12550" max="12550" width="14.7109375" style="204" customWidth="1"/>
    <col min="12551" max="12551" width="36.7109375" style="204" customWidth="1"/>
    <col min="12552" max="12552" width="14.7109375" style="204" customWidth="1"/>
    <col min="12553" max="12553" width="19.42578125" style="204" customWidth="1"/>
    <col min="12554" max="12554" width="27.140625" style="204" customWidth="1"/>
    <col min="12555" max="12555" width="13.28515625" style="204" bestFit="1" customWidth="1"/>
    <col min="12556" max="12800" width="11.42578125" style="204"/>
    <col min="12801" max="12801" width="8.7109375" style="204" customWidth="1"/>
    <col min="12802" max="12802" width="37.85546875" style="204" customWidth="1"/>
    <col min="12803" max="12803" width="21.7109375" style="204" customWidth="1"/>
    <col min="12804" max="12804" width="19.7109375" style="204" customWidth="1"/>
    <col min="12805" max="12805" width="17.5703125" style="204" customWidth="1"/>
    <col min="12806" max="12806" width="14.7109375" style="204" customWidth="1"/>
    <col min="12807" max="12807" width="36.7109375" style="204" customWidth="1"/>
    <col min="12808" max="12808" width="14.7109375" style="204" customWidth="1"/>
    <col min="12809" max="12809" width="19.42578125" style="204" customWidth="1"/>
    <col min="12810" max="12810" width="27.140625" style="204" customWidth="1"/>
    <col min="12811" max="12811" width="13.28515625" style="204" bestFit="1" customWidth="1"/>
    <col min="12812" max="13056" width="11.42578125" style="204"/>
    <col min="13057" max="13057" width="8.7109375" style="204" customWidth="1"/>
    <col min="13058" max="13058" width="37.85546875" style="204" customWidth="1"/>
    <col min="13059" max="13059" width="21.7109375" style="204" customWidth="1"/>
    <col min="13060" max="13060" width="19.7109375" style="204" customWidth="1"/>
    <col min="13061" max="13061" width="17.5703125" style="204" customWidth="1"/>
    <col min="13062" max="13062" width="14.7109375" style="204" customWidth="1"/>
    <col min="13063" max="13063" width="36.7109375" style="204" customWidth="1"/>
    <col min="13064" max="13064" width="14.7109375" style="204" customWidth="1"/>
    <col min="13065" max="13065" width="19.42578125" style="204" customWidth="1"/>
    <col min="13066" max="13066" width="27.140625" style="204" customWidth="1"/>
    <col min="13067" max="13067" width="13.28515625" style="204" bestFit="1" customWidth="1"/>
    <col min="13068" max="13312" width="11.42578125" style="204"/>
    <col min="13313" max="13313" width="8.7109375" style="204" customWidth="1"/>
    <col min="13314" max="13314" width="37.85546875" style="204" customWidth="1"/>
    <col min="13315" max="13315" width="21.7109375" style="204" customWidth="1"/>
    <col min="13316" max="13316" width="19.7109375" style="204" customWidth="1"/>
    <col min="13317" max="13317" width="17.5703125" style="204" customWidth="1"/>
    <col min="13318" max="13318" width="14.7109375" style="204" customWidth="1"/>
    <col min="13319" max="13319" width="36.7109375" style="204" customWidth="1"/>
    <col min="13320" max="13320" width="14.7109375" style="204" customWidth="1"/>
    <col min="13321" max="13321" width="19.42578125" style="204" customWidth="1"/>
    <col min="13322" max="13322" width="27.140625" style="204" customWidth="1"/>
    <col min="13323" max="13323" width="13.28515625" style="204" bestFit="1" customWidth="1"/>
    <col min="13324" max="13568" width="11.42578125" style="204"/>
    <col min="13569" max="13569" width="8.7109375" style="204" customWidth="1"/>
    <col min="13570" max="13570" width="37.85546875" style="204" customWidth="1"/>
    <col min="13571" max="13571" width="21.7109375" style="204" customWidth="1"/>
    <col min="13572" max="13572" width="19.7109375" style="204" customWidth="1"/>
    <col min="13573" max="13573" width="17.5703125" style="204" customWidth="1"/>
    <col min="13574" max="13574" width="14.7109375" style="204" customWidth="1"/>
    <col min="13575" max="13575" width="36.7109375" style="204" customWidth="1"/>
    <col min="13576" max="13576" width="14.7109375" style="204" customWidth="1"/>
    <col min="13577" max="13577" width="19.42578125" style="204" customWidth="1"/>
    <col min="13578" max="13578" width="27.140625" style="204" customWidth="1"/>
    <col min="13579" max="13579" width="13.28515625" style="204" bestFit="1" customWidth="1"/>
    <col min="13580" max="13824" width="11.42578125" style="204"/>
    <col min="13825" max="13825" width="8.7109375" style="204" customWidth="1"/>
    <col min="13826" max="13826" width="37.85546875" style="204" customWidth="1"/>
    <col min="13827" max="13827" width="21.7109375" style="204" customWidth="1"/>
    <col min="13828" max="13828" width="19.7109375" style="204" customWidth="1"/>
    <col min="13829" max="13829" width="17.5703125" style="204" customWidth="1"/>
    <col min="13830" max="13830" width="14.7109375" style="204" customWidth="1"/>
    <col min="13831" max="13831" width="36.7109375" style="204" customWidth="1"/>
    <col min="13832" max="13832" width="14.7109375" style="204" customWidth="1"/>
    <col min="13833" max="13833" width="19.42578125" style="204" customWidth="1"/>
    <col min="13834" max="13834" width="27.140625" style="204" customWidth="1"/>
    <col min="13835" max="13835" width="13.28515625" style="204" bestFit="1" customWidth="1"/>
    <col min="13836" max="14080" width="11.42578125" style="204"/>
    <col min="14081" max="14081" width="8.7109375" style="204" customWidth="1"/>
    <col min="14082" max="14082" width="37.85546875" style="204" customWidth="1"/>
    <col min="14083" max="14083" width="21.7109375" style="204" customWidth="1"/>
    <col min="14084" max="14084" width="19.7109375" style="204" customWidth="1"/>
    <col min="14085" max="14085" width="17.5703125" style="204" customWidth="1"/>
    <col min="14086" max="14086" width="14.7109375" style="204" customWidth="1"/>
    <col min="14087" max="14087" width="36.7109375" style="204" customWidth="1"/>
    <col min="14088" max="14088" width="14.7109375" style="204" customWidth="1"/>
    <col min="14089" max="14089" width="19.42578125" style="204" customWidth="1"/>
    <col min="14090" max="14090" width="27.140625" style="204" customWidth="1"/>
    <col min="14091" max="14091" width="13.28515625" style="204" bestFit="1" customWidth="1"/>
    <col min="14092" max="14336" width="11.42578125" style="204"/>
    <col min="14337" max="14337" width="8.7109375" style="204" customWidth="1"/>
    <col min="14338" max="14338" width="37.85546875" style="204" customWidth="1"/>
    <col min="14339" max="14339" width="21.7109375" style="204" customWidth="1"/>
    <col min="14340" max="14340" width="19.7109375" style="204" customWidth="1"/>
    <col min="14341" max="14341" width="17.5703125" style="204" customWidth="1"/>
    <col min="14342" max="14342" width="14.7109375" style="204" customWidth="1"/>
    <col min="14343" max="14343" width="36.7109375" style="204" customWidth="1"/>
    <col min="14344" max="14344" width="14.7109375" style="204" customWidth="1"/>
    <col min="14345" max="14345" width="19.42578125" style="204" customWidth="1"/>
    <col min="14346" max="14346" width="27.140625" style="204" customWidth="1"/>
    <col min="14347" max="14347" width="13.28515625" style="204" bestFit="1" customWidth="1"/>
    <col min="14348" max="14592" width="11.42578125" style="204"/>
    <col min="14593" max="14593" width="8.7109375" style="204" customWidth="1"/>
    <col min="14594" max="14594" width="37.85546875" style="204" customWidth="1"/>
    <col min="14595" max="14595" width="21.7109375" style="204" customWidth="1"/>
    <col min="14596" max="14596" width="19.7109375" style="204" customWidth="1"/>
    <col min="14597" max="14597" width="17.5703125" style="204" customWidth="1"/>
    <col min="14598" max="14598" width="14.7109375" style="204" customWidth="1"/>
    <col min="14599" max="14599" width="36.7109375" style="204" customWidth="1"/>
    <col min="14600" max="14600" width="14.7109375" style="204" customWidth="1"/>
    <col min="14601" max="14601" width="19.42578125" style="204" customWidth="1"/>
    <col min="14602" max="14602" width="27.140625" style="204" customWidth="1"/>
    <col min="14603" max="14603" width="13.28515625" style="204" bestFit="1" customWidth="1"/>
    <col min="14604" max="14848" width="11.42578125" style="204"/>
    <col min="14849" max="14849" width="8.7109375" style="204" customWidth="1"/>
    <col min="14850" max="14850" width="37.85546875" style="204" customWidth="1"/>
    <col min="14851" max="14851" width="21.7109375" style="204" customWidth="1"/>
    <col min="14852" max="14852" width="19.7109375" style="204" customWidth="1"/>
    <col min="14853" max="14853" width="17.5703125" style="204" customWidth="1"/>
    <col min="14854" max="14854" width="14.7109375" style="204" customWidth="1"/>
    <col min="14855" max="14855" width="36.7109375" style="204" customWidth="1"/>
    <col min="14856" max="14856" width="14.7109375" style="204" customWidth="1"/>
    <col min="14857" max="14857" width="19.42578125" style="204" customWidth="1"/>
    <col min="14858" max="14858" width="27.140625" style="204" customWidth="1"/>
    <col min="14859" max="14859" width="13.28515625" style="204" bestFit="1" customWidth="1"/>
    <col min="14860" max="15104" width="11.42578125" style="204"/>
    <col min="15105" max="15105" width="8.7109375" style="204" customWidth="1"/>
    <col min="15106" max="15106" width="37.85546875" style="204" customWidth="1"/>
    <col min="15107" max="15107" width="21.7109375" style="204" customWidth="1"/>
    <col min="15108" max="15108" width="19.7109375" style="204" customWidth="1"/>
    <col min="15109" max="15109" width="17.5703125" style="204" customWidth="1"/>
    <col min="15110" max="15110" width="14.7109375" style="204" customWidth="1"/>
    <col min="15111" max="15111" width="36.7109375" style="204" customWidth="1"/>
    <col min="15112" max="15112" width="14.7109375" style="204" customWidth="1"/>
    <col min="15113" max="15113" width="19.42578125" style="204" customWidth="1"/>
    <col min="15114" max="15114" width="27.140625" style="204" customWidth="1"/>
    <col min="15115" max="15115" width="13.28515625" style="204" bestFit="1" customWidth="1"/>
    <col min="15116" max="15360" width="11.42578125" style="204"/>
    <col min="15361" max="15361" width="8.7109375" style="204" customWidth="1"/>
    <col min="15362" max="15362" width="37.85546875" style="204" customWidth="1"/>
    <col min="15363" max="15363" width="21.7109375" style="204" customWidth="1"/>
    <col min="15364" max="15364" width="19.7109375" style="204" customWidth="1"/>
    <col min="15365" max="15365" width="17.5703125" style="204" customWidth="1"/>
    <col min="15366" max="15366" width="14.7109375" style="204" customWidth="1"/>
    <col min="15367" max="15367" width="36.7109375" style="204" customWidth="1"/>
    <col min="15368" max="15368" width="14.7109375" style="204" customWidth="1"/>
    <col min="15369" max="15369" width="19.42578125" style="204" customWidth="1"/>
    <col min="15370" max="15370" width="27.140625" style="204" customWidth="1"/>
    <col min="15371" max="15371" width="13.28515625" style="204" bestFit="1" customWidth="1"/>
    <col min="15372" max="15616" width="11.42578125" style="204"/>
    <col min="15617" max="15617" width="8.7109375" style="204" customWidth="1"/>
    <col min="15618" max="15618" width="37.85546875" style="204" customWidth="1"/>
    <col min="15619" max="15619" width="21.7109375" style="204" customWidth="1"/>
    <col min="15620" max="15620" width="19.7109375" style="204" customWidth="1"/>
    <col min="15621" max="15621" width="17.5703125" style="204" customWidth="1"/>
    <col min="15622" max="15622" width="14.7109375" style="204" customWidth="1"/>
    <col min="15623" max="15623" width="36.7109375" style="204" customWidth="1"/>
    <col min="15624" max="15624" width="14.7109375" style="204" customWidth="1"/>
    <col min="15625" max="15625" width="19.42578125" style="204" customWidth="1"/>
    <col min="15626" max="15626" width="27.140625" style="204" customWidth="1"/>
    <col min="15627" max="15627" width="13.28515625" style="204" bestFit="1" customWidth="1"/>
    <col min="15628" max="15872" width="11.42578125" style="204"/>
    <col min="15873" max="15873" width="8.7109375" style="204" customWidth="1"/>
    <col min="15874" max="15874" width="37.85546875" style="204" customWidth="1"/>
    <col min="15875" max="15875" width="21.7109375" style="204" customWidth="1"/>
    <col min="15876" max="15876" width="19.7109375" style="204" customWidth="1"/>
    <col min="15877" max="15877" width="17.5703125" style="204" customWidth="1"/>
    <col min="15878" max="15878" width="14.7109375" style="204" customWidth="1"/>
    <col min="15879" max="15879" width="36.7109375" style="204" customWidth="1"/>
    <col min="15880" max="15880" width="14.7109375" style="204" customWidth="1"/>
    <col min="15881" max="15881" width="19.42578125" style="204" customWidth="1"/>
    <col min="15882" max="15882" width="27.140625" style="204" customWidth="1"/>
    <col min="15883" max="15883" width="13.28515625" style="204" bestFit="1" customWidth="1"/>
    <col min="15884" max="16128" width="11.42578125" style="204"/>
    <col min="16129" max="16129" width="8.7109375" style="204" customWidth="1"/>
    <col min="16130" max="16130" width="37.85546875" style="204" customWidth="1"/>
    <col min="16131" max="16131" width="21.7109375" style="204" customWidth="1"/>
    <col min="16132" max="16132" width="19.7109375" style="204" customWidth="1"/>
    <col min="16133" max="16133" width="17.5703125" style="204" customWidth="1"/>
    <col min="16134" max="16134" width="14.7109375" style="204" customWidth="1"/>
    <col min="16135" max="16135" width="36.7109375" style="204" customWidth="1"/>
    <col min="16136" max="16136" width="14.7109375" style="204" customWidth="1"/>
    <col min="16137" max="16137" width="19.42578125" style="204" customWidth="1"/>
    <col min="16138" max="16138" width="27.140625" style="204" customWidth="1"/>
    <col min="16139" max="16139" width="13.28515625" style="204" bestFit="1" customWidth="1"/>
    <col min="16140" max="16384" width="11.42578125" style="204"/>
  </cols>
  <sheetData>
    <row r="1" spans="1:14" ht="20.25" customHeight="1" x14ac:dyDescent="0.25">
      <c r="J1" s="206" t="s">
        <v>2059</v>
      </c>
    </row>
    <row r="2" spans="1:14" ht="18" x14ac:dyDescent="0.25">
      <c r="A2" s="1773" t="s">
        <v>356</v>
      </c>
      <c r="B2" s="1773"/>
      <c r="C2" s="1773"/>
      <c r="D2" s="1773"/>
      <c r="E2" s="1773"/>
      <c r="F2" s="1773"/>
      <c r="G2" s="1773"/>
      <c r="H2" s="1773"/>
      <c r="I2" s="1773"/>
      <c r="J2" s="1773"/>
    </row>
    <row r="3" spans="1:14" ht="18" x14ac:dyDescent="0.25">
      <c r="A3" s="1773" t="s">
        <v>357</v>
      </c>
      <c r="B3" s="1773"/>
      <c r="C3" s="1773"/>
      <c r="D3" s="1773"/>
      <c r="E3" s="1773"/>
      <c r="F3" s="1773"/>
      <c r="G3" s="1773"/>
      <c r="H3" s="1773"/>
      <c r="I3" s="1773"/>
      <c r="J3" s="1773"/>
    </row>
    <row r="4" spans="1:14" ht="18" x14ac:dyDescent="0.25">
      <c r="A4" s="1773" t="s">
        <v>358</v>
      </c>
      <c r="B4" s="1773"/>
      <c r="C4" s="1773"/>
      <c r="D4" s="1773"/>
      <c r="E4" s="1773"/>
      <c r="F4" s="1773"/>
      <c r="G4" s="1773"/>
      <c r="H4" s="1773"/>
      <c r="I4" s="1773"/>
      <c r="J4" s="1773"/>
    </row>
    <row r="5" spans="1:14" ht="18" x14ac:dyDescent="0.25">
      <c r="A5" s="1774" t="s">
        <v>191</v>
      </c>
      <c r="B5" s="1774"/>
      <c r="C5" s="1774"/>
      <c r="D5" s="1774"/>
      <c r="E5" s="1774"/>
      <c r="F5" s="1774"/>
      <c r="G5" s="1774"/>
      <c r="H5" s="1774"/>
      <c r="I5" s="1774"/>
      <c r="J5" s="1774"/>
    </row>
    <row r="6" spans="1:14" ht="18" x14ac:dyDescent="0.25">
      <c r="A6" s="1775"/>
      <c r="B6" s="1775"/>
      <c r="C6" s="1775"/>
      <c r="D6" s="1775"/>
      <c r="E6" s="1775"/>
      <c r="F6" s="1775"/>
      <c r="G6" s="1775"/>
      <c r="H6" s="1775"/>
      <c r="I6" s="1775"/>
      <c r="J6" s="1775"/>
    </row>
    <row r="7" spans="1:14" ht="134.25" customHeight="1" x14ac:dyDescent="0.25">
      <c r="A7" s="207" t="s">
        <v>6</v>
      </c>
      <c r="B7" s="1602" t="s">
        <v>194</v>
      </c>
      <c r="C7" s="1602" t="s">
        <v>195</v>
      </c>
      <c r="D7" s="209" t="s">
        <v>196</v>
      </c>
      <c r="E7" s="210" t="s">
        <v>197</v>
      </c>
      <c r="F7" s="210" t="s">
        <v>198</v>
      </c>
      <c r="G7" s="1602" t="s">
        <v>359</v>
      </c>
      <c r="H7" s="1602" t="s">
        <v>200</v>
      </c>
      <c r="I7" s="1602" t="s">
        <v>201</v>
      </c>
      <c r="J7" s="1602" t="s">
        <v>202</v>
      </c>
    </row>
    <row r="8" spans="1:14" s="212" customFormat="1" ht="18" x14ac:dyDescent="0.25">
      <c r="A8" s="1602">
        <v>1</v>
      </c>
      <c r="B8" s="211">
        <v>2</v>
      </c>
      <c r="C8" s="211">
        <v>3</v>
      </c>
      <c r="D8" s="211">
        <v>4</v>
      </c>
      <c r="E8" s="211">
        <v>5</v>
      </c>
      <c r="F8" s="211">
        <v>6</v>
      </c>
      <c r="G8" s="211">
        <v>7</v>
      </c>
      <c r="H8" s="211">
        <v>8</v>
      </c>
      <c r="I8" s="211">
        <v>9</v>
      </c>
      <c r="J8" s="211">
        <v>10</v>
      </c>
    </row>
    <row r="9" spans="1:14" s="212" customFormat="1" ht="33" customHeight="1" x14ac:dyDescent="0.25">
      <c r="A9" s="1771" t="s">
        <v>360</v>
      </c>
      <c r="B9" s="1771"/>
      <c r="C9" s="1771"/>
      <c r="D9" s="1771"/>
      <c r="E9" s="1771"/>
      <c r="F9" s="1771"/>
      <c r="G9" s="1771"/>
      <c r="H9" s="1771"/>
      <c r="I9" s="1771"/>
      <c r="J9" s="1771"/>
    </row>
    <row r="10" spans="1:14" ht="237" customHeight="1" x14ac:dyDescent="0.25">
      <c r="A10" s="213" t="s">
        <v>16</v>
      </c>
      <c r="B10" s="214" t="s">
        <v>361</v>
      </c>
      <c r="C10" s="215"/>
      <c r="D10" s="216">
        <v>0</v>
      </c>
      <c r="E10" s="216">
        <v>0</v>
      </c>
      <c r="F10" s="216">
        <v>0</v>
      </c>
      <c r="G10" s="1525"/>
      <c r="H10" s="216">
        <v>0</v>
      </c>
      <c r="I10" s="216">
        <v>0</v>
      </c>
      <c r="J10" s="218"/>
    </row>
    <row r="11" spans="1:14" s="223" customFormat="1" ht="279" customHeight="1" x14ac:dyDescent="0.25">
      <c r="A11" s="219" t="s">
        <v>20</v>
      </c>
      <c r="B11" s="220" t="s">
        <v>362</v>
      </c>
      <c r="C11" s="215"/>
      <c r="D11" s="210">
        <v>0</v>
      </c>
      <c r="E11" s="210">
        <v>0</v>
      </c>
      <c r="F11" s="210">
        <v>0</v>
      </c>
      <c r="G11" s="221" t="s">
        <v>1786</v>
      </c>
      <c r="H11" s="210">
        <v>0</v>
      </c>
      <c r="I11" s="210">
        <v>0</v>
      </c>
      <c r="J11" s="222"/>
      <c r="N11" s="224"/>
    </row>
    <row r="12" spans="1:14" s="223" customFormat="1" ht="144" x14ac:dyDescent="0.25">
      <c r="A12" s="219" t="s">
        <v>22</v>
      </c>
      <c r="B12" s="220" t="s">
        <v>363</v>
      </c>
      <c r="C12" s="215"/>
      <c r="D12" s="210">
        <v>0</v>
      </c>
      <c r="E12" s="210">
        <v>0</v>
      </c>
      <c r="F12" s="210">
        <v>0</v>
      </c>
      <c r="G12" s="221" t="s">
        <v>364</v>
      </c>
      <c r="H12" s="210">
        <v>0</v>
      </c>
      <c r="I12" s="210">
        <v>0</v>
      </c>
      <c r="J12" s="222"/>
    </row>
    <row r="13" spans="1:14" s="223" customFormat="1" ht="18" x14ac:dyDescent="0.25">
      <c r="A13" s="1522"/>
      <c r="B13" s="1526" t="s">
        <v>234</v>
      </c>
      <c r="C13" s="215"/>
      <c r="D13" s="226">
        <v>0</v>
      </c>
      <c r="E13" s="226">
        <v>0</v>
      </c>
      <c r="F13" s="227">
        <v>0</v>
      </c>
      <c r="G13" s="228"/>
      <c r="H13" s="226">
        <v>0</v>
      </c>
      <c r="I13" s="227">
        <f>F13</f>
        <v>0</v>
      </c>
      <c r="J13" s="228"/>
    </row>
    <row r="14" spans="1:14" s="223" customFormat="1" ht="18" x14ac:dyDescent="0.25">
      <c r="A14" s="1769" t="s">
        <v>365</v>
      </c>
      <c r="B14" s="1770"/>
      <c r="C14" s="1770"/>
      <c r="D14" s="1770"/>
      <c r="E14" s="1770"/>
      <c r="F14" s="1770"/>
      <c r="G14" s="1770"/>
      <c r="H14" s="1770"/>
      <c r="I14" s="1770"/>
      <c r="J14" s="1770"/>
    </row>
    <row r="15" spans="1:14" ht="95.25" customHeight="1" x14ac:dyDescent="0.25">
      <c r="A15" s="229" t="s">
        <v>16</v>
      </c>
      <c r="B15" s="230" t="s">
        <v>366</v>
      </c>
      <c r="C15" s="231" t="s">
        <v>214</v>
      </c>
      <c r="D15" s="232">
        <f>D19</f>
        <v>4200</v>
      </c>
      <c r="E15" s="232">
        <f>E19</f>
        <v>4200</v>
      </c>
      <c r="F15" s="233">
        <f>E15/D15*100</f>
        <v>100</v>
      </c>
      <c r="G15" s="1627"/>
      <c r="H15" s="232">
        <f>H19</f>
        <v>4200</v>
      </c>
      <c r="I15" s="232">
        <f>H15/D15*100</f>
        <v>100</v>
      </c>
      <c r="J15" s="234"/>
    </row>
    <row r="16" spans="1:14" ht="26.25" hidden="1" customHeight="1" x14ac:dyDescent="0.25">
      <c r="A16" s="219"/>
      <c r="B16" s="235" t="s">
        <v>367</v>
      </c>
      <c r="C16" s="236"/>
      <c r="D16" s="237">
        <v>4860</v>
      </c>
      <c r="E16" s="237">
        <f>E15</f>
        <v>4200</v>
      </c>
      <c r="F16" s="238">
        <f>E16/D16*100</f>
        <v>86.419753086419746</v>
      </c>
      <c r="G16" s="239"/>
      <c r="H16" s="237">
        <f>H15</f>
        <v>4200</v>
      </c>
      <c r="I16" s="240">
        <f>H16/D16*100</f>
        <v>86.419753086419746</v>
      </c>
      <c r="J16" s="241"/>
    </row>
    <row r="17" spans="1:10" ht="41.25" hidden="1" customHeight="1" x14ac:dyDescent="0.25">
      <c r="A17" s="1622" t="s">
        <v>218</v>
      </c>
      <c r="B17" s="1608" t="s">
        <v>368</v>
      </c>
      <c r="C17" s="1608"/>
      <c r="D17" s="243">
        <f>E17+F17+H17+I17</f>
        <v>0</v>
      </c>
      <c r="E17" s="243">
        <v>0</v>
      </c>
      <c r="F17" s="243">
        <v>0</v>
      </c>
      <c r="G17" s="244"/>
      <c r="H17" s="243">
        <v>0</v>
      </c>
      <c r="I17" s="243">
        <v>0</v>
      </c>
      <c r="J17" s="245">
        <v>0</v>
      </c>
    </row>
    <row r="18" spans="1:10" ht="26.25" hidden="1" customHeight="1" x14ac:dyDescent="0.25">
      <c r="A18" s="246"/>
      <c r="B18" s="247" t="s">
        <v>369</v>
      </c>
      <c r="C18" s="247"/>
      <c r="D18" s="248">
        <f>D17</f>
        <v>0</v>
      </c>
      <c r="E18" s="248">
        <f>E17</f>
        <v>0</v>
      </c>
      <c r="F18" s="248">
        <f>F17</f>
        <v>0</v>
      </c>
      <c r="G18" s="249"/>
      <c r="H18" s="248">
        <f>H17</f>
        <v>0</v>
      </c>
      <c r="I18" s="248">
        <f>I17</f>
        <v>0</v>
      </c>
      <c r="J18" s="250">
        <v>0</v>
      </c>
    </row>
    <row r="19" spans="1:10" ht="126" x14ac:dyDescent="0.25">
      <c r="A19" s="219" t="s">
        <v>20</v>
      </c>
      <c r="B19" s="251" t="s">
        <v>370</v>
      </c>
      <c r="C19" s="236" t="s">
        <v>214</v>
      </c>
      <c r="D19" s="252">
        <v>4200</v>
      </c>
      <c r="E19" s="252">
        <v>4200</v>
      </c>
      <c r="F19" s="253">
        <f>E19/D19*100</f>
        <v>100</v>
      </c>
      <c r="G19" s="254" t="s">
        <v>371</v>
      </c>
      <c r="H19" s="252">
        <v>4200</v>
      </c>
      <c r="I19" s="252">
        <f>H19/D19*100</f>
        <v>100</v>
      </c>
      <c r="J19" s="221"/>
    </row>
    <row r="20" spans="1:10" s="223" customFormat="1" ht="90" x14ac:dyDescent="0.25">
      <c r="A20" s="219" t="s">
        <v>22</v>
      </c>
      <c r="B20" s="255" t="s">
        <v>372</v>
      </c>
      <c r="C20" s="236"/>
      <c r="D20" s="252">
        <v>0</v>
      </c>
      <c r="E20" s="252">
        <v>0</v>
      </c>
      <c r="F20" s="252">
        <v>0</v>
      </c>
      <c r="G20" s="256" t="s">
        <v>373</v>
      </c>
      <c r="H20" s="252">
        <v>0</v>
      </c>
      <c r="I20" s="252">
        <v>0</v>
      </c>
      <c r="J20" s="257"/>
    </row>
    <row r="21" spans="1:10" s="263" customFormat="1" ht="95.25" customHeight="1" x14ac:dyDescent="0.25">
      <c r="A21" s="258"/>
      <c r="B21" s="259" t="s">
        <v>374</v>
      </c>
      <c r="C21" s="260" t="s">
        <v>214</v>
      </c>
      <c r="D21" s="261">
        <f>D15</f>
        <v>4200</v>
      </c>
      <c r="E21" s="261">
        <f>E15</f>
        <v>4200</v>
      </c>
      <c r="F21" s="261">
        <f>F15</f>
        <v>100</v>
      </c>
      <c r="G21" s="262"/>
      <c r="H21" s="261">
        <f>H15</f>
        <v>4200</v>
      </c>
      <c r="I21" s="261">
        <f>I15</f>
        <v>100</v>
      </c>
      <c r="J21" s="262"/>
    </row>
    <row r="22" spans="1:10" s="263" customFormat="1" ht="23.25" customHeight="1" x14ac:dyDescent="0.25">
      <c r="A22" s="1771"/>
      <c r="B22" s="1771" t="s">
        <v>314</v>
      </c>
      <c r="C22" s="260" t="s">
        <v>235</v>
      </c>
      <c r="D22" s="261">
        <f>D23</f>
        <v>4200</v>
      </c>
      <c r="E22" s="261">
        <f>E23</f>
        <v>4200</v>
      </c>
      <c r="F22" s="261">
        <f>E22/D22*100</f>
        <v>100</v>
      </c>
      <c r="G22" s="262"/>
      <c r="H22" s="261">
        <f>E22</f>
        <v>4200</v>
      </c>
      <c r="I22" s="261">
        <f>F22</f>
        <v>100</v>
      </c>
      <c r="J22" s="262"/>
    </row>
    <row r="23" spans="1:10" s="263" customFormat="1" ht="76.5" customHeight="1" x14ac:dyDescent="0.25">
      <c r="A23" s="1771"/>
      <c r="B23" s="1771"/>
      <c r="C23" s="1557" t="s">
        <v>214</v>
      </c>
      <c r="D23" s="261">
        <f>D21+D13</f>
        <v>4200</v>
      </c>
      <c r="E23" s="261">
        <f>E21+E13</f>
        <v>4200</v>
      </c>
      <c r="F23" s="261">
        <f>E23/D23*100</f>
        <v>100</v>
      </c>
      <c r="G23" s="262"/>
      <c r="H23" s="261">
        <f>H21+H13</f>
        <v>4200</v>
      </c>
      <c r="I23" s="261">
        <f>H23/D23*100</f>
        <v>100</v>
      </c>
      <c r="J23" s="239"/>
    </row>
    <row r="25" spans="1:10" ht="20.25" customHeight="1" x14ac:dyDescent="0.25">
      <c r="B25" s="1772"/>
      <c r="C25" s="1772"/>
      <c r="D25" s="1772"/>
      <c r="E25" s="1772"/>
      <c r="F25" s="1772"/>
      <c r="G25" s="1772"/>
      <c r="H25" s="1772"/>
      <c r="I25" s="1772"/>
    </row>
  </sheetData>
  <mergeCells count="10">
    <mergeCell ref="A14:J14"/>
    <mergeCell ref="A22:A23"/>
    <mergeCell ref="B22:B23"/>
    <mergeCell ref="B25:I25"/>
    <mergeCell ref="A2:J2"/>
    <mergeCell ref="A3:J3"/>
    <mergeCell ref="A4:J4"/>
    <mergeCell ref="A5:J5"/>
    <mergeCell ref="A6:J6"/>
    <mergeCell ref="A9:J9"/>
  </mergeCells>
  <pageMargins left="0.78740157480314965" right="0.39370078740157483" top="0.78740157480314965" bottom="0.78740157480314965" header="0.51181102362204722" footer="0.39370078740157483"/>
  <pageSetup paperSize="9" scale="62" firstPageNumber="25" fitToHeight="0" orientation="landscape" useFirstPageNumber="1" r:id="rId1"/>
  <headerFooter alignWithMargins="0">
    <oddFooter>&amp;R&amp;"Arial,обычный"&amp;14&amp;P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8" tint="0.39997558519241921"/>
  </sheetPr>
  <dimension ref="A1:M31"/>
  <sheetViews>
    <sheetView zoomScale="60" zoomScaleNormal="60" workbookViewId="0">
      <selection activeCell="A3" sqref="A3:G3"/>
    </sheetView>
  </sheetViews>
  <sheetFormatPr defaultRowHeight="18" x14ac:dyDescent="0.25"/>
  <cols>
    <col min="1" max="1" width="5.7109375" style="915" customWidth="1"/>
    <col min="2" max="2" width="77.28515625" style="915" customWidth="1"/>
    <col min="3" max="3" width="12.28515625" style="915" customWidth="1"/>
    <col min="4" max="6" width="15.7109375" style="915" customWidth="1"/>
    <col min="7" max="7" width="70.28515625" style="915" customWidth="1"/>
    <col min="8" max="8" width="13" style="915" bestFit="1" customWidth="1"/>
    <col min="9" max="251" width="9.140625" style="915"/>
    <col min="252" max="252" width="5.7109375" style="915" customWidth="1"/>
    <col min="253" max="253" width="37.7109375" style="915" customWidth="1"/>
    <col min="254" max="254" width="15.7109375" style="915" customWidth="1"/>
    <col min="255" max="255" width="12.28515625" style="915" customWidth="1"/>
    <col min="256" max="258" width="15.7109375" style="915" customWidth="1"/>
    <col min="259" max="259" width="30.7109375" style="915" customWidth="1"/>
    <col min="260" max="260" width="13.7109375" style="915" customWidth="1"/>
    <col min="261" max="261" width="21" style="915" customWidth="1"/>
    <col min="262" max="263" width="15.7109375" style="915" customWidth="1"/>
    <col min="264" max="507" width="9.140625" style="915"/>
    <col min="508" max="508" width="5.7109375" style="915" customWidth="1"/>
    <col min="509" max="509" width="37.7109375" style="915" customWidth="1"/>
    <col min="510" max="510" width="15.7109375" style="915" customWidth="1"/>
    <col min="511" max="511" width="12.28515625" style="915" customWidth="1"/>
    <col min="512" max="514" width="15.7109375" style="915" customWidth="1"/>
    <col min="515" max="515" width="30.7109375" style="915" customWidth="1"/>
    <col min="516" max="516" width="13.7109375" style="915" customWidth="1"/>
    <col min="517" max="517" width="21" style="915" customWidth="1"/>
    <col min="518" max="519" width="15.7109375" style="915" customWidth="1"/>
    <col min="520" max="763" width="9.140625" style="915"/>
    <col min="764" max="764" width="5.7109375" style="915" customWidth="1"/>
    <col min="765" max="765" width="37.7109375" style="915" customWidth="1"/>
    <col min="766" max="766" width="15.7109375" style="915" customWidth="1"/>
    <col min="767" max="767" width="12.28515625" style="915" customWidth="1"/>
    <col min="768" max="770" width="15.7109375" style="915" customWidth="1"/>
    <col min="771" max="771" width="30.7109375" style="915" customWidth="1"/>
    <col min="772" max="772" width="13.7109375" style="915" customWidth="1"/>
    <col min="773" max="773" width="21" style="915" customWidth="1"/>
    <col min="774" max="775" width="15.7109375" style="915" customWidth="1"/>
    <col min="776" max="1019" width="9.140625" style="915"/>
    <col min="1020" max="1020" width="5.7109375" style="915" customWidth="1"/>
    <col min="1021" max="1021" width="37.7109375" style="915" customWidth="1"/>
    <col min="1022" max="1022" width="15.7109375" style="915" customWidth="1"/>
    <col min="1023" max="1023" width="12.28515625" style="915" customWidth="1"/>
    <col min="1024" max="1026" width="15.7109375" style="915" customWidth="1"/>
    <col min="1027" max="1027" width="30.7109375" style="915" customWidth="1"/>
    <col min="1028" max="1028" width="13.7109375" style="915" customWidth="1"/>
    <col min="1029" max="1029" width="21" style="915" customWidth="1"/>
    <col min="1030" max="1031" width="15.7109375" style="915" customWidth="1"/>
    <col min="1032" max="1275" width="9.140625" style="915"/>
    <col min="1276" max="1276" width="5.7109375" style="915" customWidth="1"/>
    <col min="1277" max="1277" width="37.7109375" style="915" customWidth="1"/>
    <col min="1278" max="1278" width="15.7109375" style="915" customWidth="1"/>
    <col min="1279" max="1279" width="12.28515625" style="915" customWidth="1"/>
    <col min="1280" max="1282" width="15.7109375" style="915" customWidth="1"/>
    <col min="1283" max="1283" width="30.7109375" style="915" customWidth="1"/>
    <col min="1284" max="1284" width="13.7109375" style="915" customWidth="1"/>
    <col min="1285" max="1285" width="21" style="915" customWidth="1"/>
    <col min="1286" max="1287" width="15.7109375" style="915" customWidth="1"/>
    <col min="1288" max="1531" width="9.140625" style="915"/>
    <col min="1532" max="1532" width="5.7109375" style="915" customWidth="1"/>
    <col min="1533" max="1533" width="37.7109375" style="915" customWidth="1"/>
    <col min="1534" max="1534" width="15.7109375" style="915" customWidth="1"/>
    <col min="1535" max="1535" width="12.28515625" style="915" customWidth="1"/>
    <col min="1536" max="1538" width="15.7109375" style="915" customWidth="1"/>
    <col min="1539" max="1539" width="30.7109375" style="915" customWidth="1"/>
    <col min="1540" max="1540" width="13.7109375" style="915" customWidth="1"/>
    <col min="1541" max="1541" width="21" style="915" customWidth="1"/>
    <col min="1542" max="1543" width="15.7109375" style="915" customWidth="1"/>
    <col min="1544" max="1787" width="9.140625" style="915"/>
    <col min="1788" max="1788" width="5.7109375" style="915" customWidth="1"/>
    <col min="1789" max="1789" width="37.7109375" style="915" customWidth="1"/>
    <col min="1790" max="1790" width="15.7109375" style="915" customWidth="1"/>
    <col min="1791" max="1791" width="12.28515625" style="915" customWidth="1"/>
    <col min="1792" max="1794" width="15.7109375" style="915" customWidth="1"/>
    <col min="1795" max="1795" width="30.7109375" style="915" customWidth="1"/>
    <col min="1796" max="1796" width="13.7109375" style="915" customWidth="1"/>
    <col min="1797" max="1797" width="21" style="915" customWidth="1"/>
    <col min="1798" max="1799" width="15.7109375" style="915" customWidth="1"/>
    <col min="1800" max="2043" width="9.140625" style="915"/>
    <col min="2044" max="2044" width="5.7109375" style="915" customWidth="1"/>
    <col min="2045" max="2045" width="37.7109375" style="915" customWidth="1"/>
    <col min="2046" max="2046" width="15.7109375" style="915" customWidth="1"/>
    <col min="2047" max="2047" width="12.28515625" style="915" customWidth="1"/>
    <col min="2048" max="2050" width="15.7109375" style="915" customWidth="1"/>
    <col min="2051" max="2051" width="30.7109375" style="915" customWidth="1"/>
    <col min="2052" max="2052" width="13.7109375" style="915" customWidth="1"/>
    <col min="2053" max="2053" width="21" style="915" customWidth="1"/>
    <col min="2054" max="2055" width="15.7109375" style="915" customWidth="1"/>
    <col min="2056" max="2299" width="9.140625" style="915"/>
    <col min="2300" max="2300" width="5.7109375" style="915" customWidth="1"/>
    <col min="2301" max="2301" width="37.7109375" style="915" customWidth="1"/>
    <col min="2302" max="2302" width="15.7109375" style="915" customWidth="1"/>
    <col min="2303" max="2303" width="12.28515625" style="915" customWidth="1"/>
    <col min="2304" max="2306" width="15.7109375" style="915" customWidth="1"/>
    <col min="2307" max="2307" width="30.7109375" style="915" customWidth="1"/>
    <col min="2308" max="2308" width="13.7109375" style="915" customWidth="1"/>
    <col min="2309" max="2309" width="21" style="915" customWidth="1"/>
    <col min="2310" max="2311" width="15.7109375" style="915" customWidth="1"/>
    <col min="2312" max="2555" width="9.140625" style="915"/>
    <col min="2556" max="2556" width="5.7109375" style="915" customWidth="1"/>
    <col min="2557" max="2557" width="37.7109375" style="915" customWidth="1"/>
    <col min="2558" max="2558" width="15.7109375" style="915" customWidth="1"/>
    <col min="2559" max="2559" width="12.28515625" style="915" customWidth="1"/>
    <col min="2560" max="2562" width="15.7109375" style="915" customWidth="1"/>
    <col min="2563" max="2563" width="30.7109375" style="915" customWidth="1"/>
    <col min="2564" max="2564" width="13.7109375" style="915" customWidth="1"/>
    <col min="2565" max="2565" width="21" style="915" customWidth="1"/>
    <col min="2566" max="2567" width="15.7109375" style="915" customWidth="1"/>
    <col min="2568" max="2811" width="9.140625" style="915"/>
    <col min="2812" max="2812" width="5.7109375" style="915" customWidth="1"/>
    <col min="2813" max="2813" width="37.7109375" style="915" customWidth="1"/>
    <col min="2814" max="2814" width="15.7109375" style="915" customWidth="1"/>
    <col min="2815" max="2815" width="12.28515625" style="915" customWidth="1"/>
    <col min="2816" max="2818" width="15.7109375" style="915" customWidth="1"/>
    <col min="2819" max="2819" width="30.7109375" style="915" customWidth="1"/>
    <col min="2820" max="2820" width="13.7109375" style="915" customWidth="1"/>
    <col min="2821" max="2821" width="21" style="915" customWidth="1"/>
    <col min="2822" max="2823" width="15.7109375" style="915" customWidth="1"/>
    <col min="2824" max="3067" width="9.140625" style="915"/>
    <col min="3068" max="3068" width="5.7109375" style="915" customWidth="1"/>
    <col min="3069" max="3069" width="37.7109375" style="915" customWidth="1"/>
    <col min="3070" max="3070" width="15.7109375" style="915" customWidth="1"/>
    <col min="3071" max="3071" width="12.28515625" style="915" customWidth="1"/>
    <col min="3072" max="3074" width="15.7109375" style="915" customWidth="1"/>
    <col min="3075" max="3075" width="30.7109375" style="915" customWidth="1"/>
    <col min="3076" max="3076" width="13.7109375" style="915" customWidth="1"/>
    <col min="3077" max="3077" width="21" style="915" customWidth="1"/>
    <col min="3078" max="3079" width="15.7109375" style="915" customWidth="1"/>
    <col min="3080" max="3323" width="9.140625" style="915"/>
    <col min="3324" max="3324" width="5.7109375" style="915" customWidth="1"/>
    <col min="3325" max="3325" width="37.7109375" style="915" customWidth="1"/>
    <col min="3326" max="3326" width="15.7109375" style="915" customWidth="1"/>
    <col min="3327" max="3327" width="12.28515625" style="915" customWidth="1"/>
    <col min="3328" max="3330" width="15.7109375" style="915" customWidth="1"/>
    <col min="3331" max="3331" width="30.7109375" style="915" customWidth="1"/>
    <col min="3332" max="3332" width="13.7109375" style="915" customWidth="1"/>
    <col min="3333" max="3333" width="21" style="915" customWidth="1"/>
    <col min="3334" max="3335" width="15.7109375" style="915" customWidth="1"/>
    <col min="3336" max="3579" width="9.140625" style="915"/>
    <col min="3580" max="3580" width="5.7109375" style="915" customWidth="1"/>
    <col min="3581" max="3581" width="37.7109375" style="915" customWidth="1"/>
    <col min="3582" max="3582" width="15.7109375" style="915" customWidth="1"/>
    <col min="3583" max="3583" width="12.28515625" style="915" customWidth="1"/>
    <col min="3584" max="3586" width="15.7109375" style="915" customWidth="1"/>
    <col min="3587" max="3587" width="30.7109375" style="915" customWidth="1"/>
    <col min="3588" max="3588" width="13.7109375" style="915" customWidth="1"/>
    <col min="3589" max="3589" width="21" style="915" customWidth="1"/>
    <col min="3590" max="3591" width="15.7109375" style="915" customWidth="1"/>
    <col min="3592" max="3835" width="9.140625" style="915"/>
    <col min="3836" max="3836" width="5.7109375" style="915" customWidth="1"/>
    <col min="3837" max="3837" width="37.7109375" style="915" customWidth="1"/>
    <col min="3838" max="3838" width="15.7109375" style="915" customWidth="1"/>
    <col min="3839" max="3839" width="12.28515625" style="915" customWidth="1"/>
    <col min="3840" max="3842" width="15.7109375" style="915" customWidth="1"/>
    <col min="3843" max="3843" width="30.7109375" style="915" customWidth="1"/>
    <col min="3844" max="3844" width="13.7109375" style="915" customWidth="1"/>
    <col min="3845" max="3845" width="21" style="915" customWidth="1"/>
    <col min="3846" max="3847" width="15.7109375" style="915" customWidth="1"/>
    <col min="3848" max="4091" width="9.140625" style="915"/>
    <col min="4092" max="4092" width="5.7109375" style="915" customWidth="1"/>
    <col min="4093" max="4093" width="37.7109375" style="915" customWidth="1"/>
    <col min="4094" max="4094" width="15.7109375" style="915" customWidth="1"/>
    <col min="4095" max="4095" width="12.28515625" style="915" customWidth="1"/>
    <col min="4096" max="4098" width="15.7109375" style="915" customWidth="1"/>
    <col min="4099" max="4099" width="30.7109375" style="915" customWidth="1"/>
    <col min="4100" max="4100" width="13.7109375" style="915" customWidth="1"/>
    <col min="4101" max="4101" width="21" style="915" customWidth="1"/>
    <col min="4102" max="4103" width="15.7109375" style="915" customWidth="1"/>
    <col min="4104" max="4347" width="9.140625" style="915"/>
    <col min="4348" max="4348" width="5.7109375" style="915" customWidth="1"/>
    <col min="4349" max="4349" width="37.7109375" style="915" customWidth="1"/>
    <col min="4350" max="4350" width="15.7109375" style="915" customWidth="1"/>
    <col min="4351" max="4351" width="12.28515625" style="915" customWidth="1"/>
    <col min="4352" max="4354" width="15.7109375" style="915" customWidth="1"/>
    <col min="4355" max="4355" width="30.7109375" style="915" customWidth="1"/>
    <col min="4356" max="4356" width="13.7109375" style="915" customWidth="1"/>
    <col min="4357" max="4357" width="21" style="915" customWidth="1"/>
    <col min="4358" max="4359" width="15.7109375" style="915" customWidth="1"/>
    <col min="4360" max="4603" width="9.140625" style="915"/>
    <col min="4604" max="4604" width="5.7109375" style="915" customWidth="1"/>
    <col min="4605" max="4605" width="37.7109375" style="915" customWidth="1"/>
    <col min="4606" max="4606" width="15.7109375" style="915" customWidth="1"/>
    <col min="4607" max="4607" width="12.28515625" style="915" customWidth="1"/>
    <col min="4608" max="4610" width="15.7109375" style="915" customWidth="1"/>
    <col min="4611" max="4611" width="30.7109375" style="915" customWidth="1"/>
    <col min="4612" max="4612" width="13.7109375" style="915" customWidth="1"/>
    <col min="4613" max="4613" width="21" style="915" customWidth="1"/>
    <col min="4614" max="4615" width="15.7109375" style="915" customWidth="1"/>
    <col min="4616" max="4859" width="9.140625" style="915"/>
    <col min="4860" max="4860" width="5.7109375" style="915" customWidth="1"/>
    <col min="4861" max="4861" width="37.7109375" style="915" customWidth="1"/>
    <col min="4862" max="4862" width="15.7109375" style="915" customWidth="1"/>
    <col min="4863" max="4863" width="12.28515625" style="915" customWidth="1"/>
    <col min="4864" max="4866" width="15.7109375" style="915" customWidth="1"/>
    <col min="4867" max="4867" width="30.7109375" style="915" customWidth="1"/>
    <col min="4868" max="4868" width="13.7109375" style="915" customWidth="1"/>
    <col min="4869" max="4869" width="21" style="915" customWidth="1"/>
    <col min="4870" max="4871" width="15.7109375" style="915" customWidth="1"/>
    <col min="4872" max="5115" width="9.140625" style="915"/>
    <col min="5116" max="5116" width="5.7109375" style="915" customWidth="1"/>
    <col min="5117" max="5117" width="37.7109375" style="915" customWidth="1"/>
    <col min="5118" max="5118" width="15.7109375" style="915" customWidth="1"/>
    <col min="5119" max="5119" width="12.28515625" style="915" customWidth="1"/>
    <col min="5120" max="5122" width="15.7109375" style="915" customWidth="1"/>
    <col min="5123" max="5123" width="30.7109375" style="915" customWidth="1"/>
    <col min="5124" max="5124" width="13.7109375" style="915" customWidth="1"/>
    <col min="5125" max="5125" width="21" style="915" customWidth="1"/>
    <col min="5126" max="5127" width="15.7109375" style="915" customWidth="1"/>
    <col min="5128" max="5371" width="9.140625" style="915"/>
    <col min="5372" max="5372" width="5.7109375" style="915" customWidth="1"/>
    <col min="5373" max="5373" width="37.7109375" style="915" customWidth="1"/>
    <col min="5374" max="5374" width="15.7109375" style="915" customWidth="1"/>
    <col min="5375" max="5375" width="12.28515625" style="915" customWidth="1"/>
    <col min="5376" max="5378" width="15.7109375" style="915" customWidth="1"/>
    <col min="5379" max="5379" width="30.7109375" style="915" customWidth="1"/>
    <col min="5380" max="5380" width="13.7109375" style="915" customWidth="1"/>
    <col min="5381" max="5381" width="21" style="915" customWidth="1"/>
    <col min="5382" max="5383" width="15.7109375" style="915" customWidth="1"/>
    <col min="5384" max="5627" width="9.140625" style="915"/>
    <col min="5628" max="5628" width="5.7109375" style="915" customWidth="1"/>
    <col min="5629" max="5629" width="37.7109375" style="915" customWidth="1"/>
    <col min="5630" max="5630" width="15.7109375" style="915" customWidth="1"/>
    <col min="5631" max="5631" width="12.28515625" style="915" customWidth="1"/>
    <col min="5632" max="5634" width="15.7109375" style="915" customWidth="1"/>
    <col min="5635" max="5635" width="30.7109375" style="915" customWidth="1"/>
    <col min="5636" max="5636" width="13.7109375" style="915" customWidth="1"/>
    <col min="5637" max="5637" width="21" style="915" customWidth="1"/>
    <col min="5638" max="5639" width="15.7109375" style="915" customWidth="1"/>
    <col min="5640" max="5883" width="9.140625" style="915"/>
    <col min="5884" max="5884" width="5.7109375" style="915" customWidth="1"/>
    <col min="5885" max="5885" width="37.7109375" style="915" customWidth="1"/>
    <col min="5886" max="5886" width="15.7109375" style="915" customWidth="1"/>
    <col min="5887" max="5887" width="12.28515625" style="915" customWidth="1"/>
    <col min="5888" max="5890" width="15.7109375" style="915" customWidth="1"/>
    <col min="5891" max="5891" width="30.7109375" style="915" customWidth="1"/>
    <col min="5892" max="5892" width="13.7109375" style="915" customWidth="1"/>
    <col min="5893" max="5893" width="21" style="915" customWidth="1"/>
    <col min="5894" max="5895" width="15.7109375" style="915" customWidth="1"/>
    <col min="5896" max="6139" width="9.140625" style="915"/>
    <col min="6140" max="6140" width="5.7109375" style="915" customWidth="1"/>
    <col min="6141" max="6141" width="37.7109375" style="915" customWidth="1"/>
    <col min="6142" max="6142" width="15.7109375" style="915" customWidth="1"/>
    <col min="6143" max="6143" width="12.28515625" style="915" customWidth="1"/>
    <col min="6144" max="6146" width="15.7109375" style="915" customWidth="1"/>
    <col min="6147" max="6147" width="30.7109375" style="915" customWidth="1"/>
    <col min="6148" max="6148" width="13.7109375" style="915" customWidth="1"/>
    <col min="6149" max="6149" width="21" style="915" customWidth="1"/>
    <col min="6150" max="6151" width="15.7109375" style="915" customWidth="1"/>
    <col min="6152" max="6395" width="9.140625" style="915"/>
    <col min="6396" max="6396" width="5.7109375" style="915" customWidth="1"/>
    <col min="6397" max="6397" width="37.7109375" style="915" customWidth="1"/>
    <col min="6398" max="6398" width="15.7109375" style="915" customWidth="1"/>
    <col min="6399" max="6399" width="12.28515625" style="915" customWidth="1"/>
    <col min="6400" max="6402" width="15.7109375" style="915" customWidth="1"/>
    <col min="6403" max="6403" width="30.7109375" style="915" customWidth="1"/>
    <col min="6404" max="6404" width="13.7109375" style="915" customWidth="1"/>
    <col min="6405" max="6405" width="21" style="915" customWidth="1"/>
    <col min="6406" max="6407" width="15.7109375" style="915" customWidth="1"/>
    <col min="6408" max="6651" width="9.140625" style="915"/>
    <col min="6652" max="6652" width="5.7109375" style="915" customWidth="1"/>
    <col min="6653" max="6653" width="37.7109375" style="915" customWidth="1"/>
    <col min="6654" max="6654" width="15.7109375" style="915" customWidth="1"/>
    <col min="6655" max="6655" width="12.28515625" style="915" customWidth="1"/>
    <col min="6656" max="6658" width="15.7109375" style="915" customWidth="1"/>
    <col min="6659" max="6659" width="30.7109375" style="915" customWidth="1"/>
    <col min="6660" max="6660" width="13.7109375" style="915" customWidth="1"/>
    <col min="6661" max="6661" width="21" style="915" customWidth="1"/>
    <col min="6662" max="6663" width="15.7109375" style="915" customWidth="1"/>
    <col min="6664" max="6907" width="9.140625" style="915"/>
    <col min="6908" max="6908" width="5.7109375" style="915" customWidth="1"/>
    <col min="6909" max="6909" width="37.7109375" style="915" customWidth="1"/>
    <col min="6910" max="6910" width="15.7109375" style="915" customWidth="1"/>
    <col min="6911" max="6911" width="12.28515625" style="915" customWidth="1"/>
    <col min="6912" max="6914" width="15.7109375" style="915" customWidth="1"/>
    <col min="6915" max="6915" width="30.7109375" style="915" customWidth="1"/>
    <col min="6916" max="6916" width="13.7109375" style="915" customWidth="1"/>
    <col min="6917" max="6917" width="21" style="915" customWidth="1"/>
    <col min="6918" max="6919" width="15.7109375" style="915" customWidth="1"/>
    <col min="6920" max="7163" width="9.140625" style="915"/>
    <col min="7164" max="7164" width="5.7109375" style="915" customWidth="1"/>
    <col min="7165" max="7165" width="37.7109375" style="915" customWidth="1"/>
    <col min="7166" max="7166" width="15.7109375" style="915" customWidth="1"/>
    <col min="7167" max="7167" width="12.28515625" style="915" customWidth="1"/>
    <col min="7168" max="7170" width="15.7109375" style="915" customWidth="1"/>
    <col min="7171" max="7171" width="30.7109375" style="915" customWidth="1"/>
    <col min="7172" max="7172" width="13.7109375" style="915" customWidth="1"/>
    <col min="7173" max="7173" width="21" style="915" customWidth="1"/>
    <col min="7174" max="7175" width="15.7109375" style="915" customWidth="1"/>
    <col min="7176" max="7419" width="9.140625" style="915"/>
    <col min="7420" max="7420" width="5.7109375" style="915" customWidth="1"/>
    <col min="7421" max="7421" width="37.7109375" style="915" customWidth="1"/>
    <col min="7422" max="7422" width="15.7109375" style="915" customWidth="1"/>
    <col min="7423" max="7423" width="12.28515625" style="915" customWidth="1"/>
    <col min="7424" max="7426" width="15.7109375" style="915" customWidth="1"/>
    <col min="7427" max="7427" width="30.7109375" style="915" customWidth="1"/>
    <col min="7428" max="7428" width="13.7109375" style="915" customWidth="1"/>
    <col min="7429" max="7429" width="21" style="915" customWidth="1"/>
    <col min="7430" max="7431" width="15.7109375" style="915" customWidth="1"/>
    <col min="7432" max="7675" width="9.140625" style="915"/>
    <col min="7676" max="7676" width="5.7109375" style="915" customWidth="1"/>
    <col min="7677" max="7677" width="37.7109375" style="915" customWidth="1"/>
    <col min="7678" max="7678" width="15.7109375" style="915" customWidth="1"/>
    <col min="7679" max="7679" width="12.28515625" style="915" customWidth="1"/>
    <col min="7680" max="7682" width="15.7109375" style="915" customWidth="1"/>
    <col min="7683" max="7683" width="30.7109375" style="915" customWidth="1"/>
    <col min="7684" max="7684" width="13.7109375" style="915" customWidth="1"/>
    <col min="7685" max="7685" width="21" style="915" customWidth="1"/>
    <col min="7686" max="7687" width="15.7109375" style="915" customWidth="1"/>
    <col min="7688" max="7931" width="9.140625" style="915"/>
    <col min="7932" max="7932" width="5.7109375" style="915" customWidth="1"/>
    <col min="7933" max="7933" width="37.7109375" style="915" customWidth="1"/>
    <col min="7934" max="7934" width="15.7109375" style="915" customWidth="1"/>
    <col min="7935" max="7935" width="12.28515625" style="915" customWidth="1"/>
    <col min="7936" max="7938" width="15.7109375" style="915" customWidth="1"/>
    <col min="7939" max="7939" width="30.7109375" style="915" customWidth="1"/>
    <col min="7940" max="7940" width="13.7109375" style="915" customWidth="1"/>
    <col min="7941" max="7941" width="21" style="915" customWidth="1"/>
    <col min="7942" max="7943" width="15.7109375" style="915" customWidth="1"/>
    <col min="7944" max="8187" width="9.140625" style="915"/>
    <col min="8188" max="8188" width="5.7109375" style="915" customWidth="1"/>
    <col min="8189" max="8189" width="37.7109375" style="915" customWidth="1"/>
    <col min="8190" max="8190" width="15.7109375" style="915" customWidth="1"/>
    <col min="8191" max="8191" width="12.28515625" style="915" customWidth="1"/>
    <col min="8192" max="8194" width="15.7109375" style="915" customWidth="1"/>
    <col min="8195" max="8195" width="30.7109375" style="915" customWidth="1"/>
    <col min="8196" max="8196" width="13.7109375" style="915" customWidth="1"/>
    <col min="8197" max="8197" width="21" style="915" customWidth="1"/>
    <col min="8198" max="8199" width="15.7109375" style="915" customWidth="1"/>
    <col min="8200" max="8443" width="9.140625" style="915"/>
    <col min="8444" max="8444" width="5.7109375" style="915" customWidth="1"/>
    <col min="8445" max="8445" width="37.7109375" style="915" customWidth="1"/>
    <col min="8446" max="8446" width="15.7109375" style="915" customWidth="1"/>
    <col min="8447" max="8447" width="12.28515625" style="915" customWidth="1"/>
    <col min="8448" max="8450" width="15.7109375" style="915" customWidth="1"/>
    <col min="8451" max="8451" width="30.7109375" style="915" customWidth="1"/>
    <col min="8452" max="8452" width="13.7109375" style="915" customWidth="1"/>
    <col min="8453" max="8453" width="21" style="915" customWidth="1"/>
    <col min="8454" max="8455" width="15.7109375" style="915" customWidth="1"/>
    <col min="8456" max="8699" width="9.140625" style="915"/>
    <col min="8700" max="8700" width="5.7109375" style="915" customWidth="1"/>
    <col min="8701" max="8701" width="37.7109375" style="915" customWidth="1"/>
    <col min="8702" max="8702" width="15.7109375" style="915" customWidth="1"/>
    <col min="8703" max="8703" width="12.28515625" style="915" customWidth="1"/>
    <col min="8704" max="8706" width="15.7109375" style="915" customWidth="1"/>
    <col min="8707" max="8707" width="30.7109375" style="915" customWidth="1"/>
    <col min="8708" max="8708" width="13.7109375" style="915" customWidth="1"/>
    <col min="8709" max="8709" width="21" style="915" customWidth="1"/>
    <col min="8710" max="8711" width="15.7109375" style="915" customWidth="1"/>
    <col min="8712" max="8955" width="9.140625" style="915"/>
    <col min="8956" max="8956" width="5.7109375" style="915" customWidth="1"/>
    <col min="8957" max="8957" width="37.7109375" style="915" customWidth="1"/>
    <col min="8958" max="8958" width="15.7109375" style="915" customWidth="1"/>
    <col min="8959" max="8959" width="12.28515625" style="915" customWidth="1"/>
    <col min="8960" max="8962" width="15.7109375" style="915" customWidth="1"/>
    <col min="8963" max="8963" width="30.7109375" style="915" customWidth="1"/>
    <col min="8964" max="8964" width="13.7109375" style="915" customWidth="1"/>
    <col min="8965" max="8965" width="21" style="915" customWidth="1"/>
    <col min="8966" max="8967" width="15.7109375" style="915" customWidth="1"/>
    <col min="8968" max="9211" width="9.140625" style="915"/>
    <col min="9212" max="9212" width="5.7109375" style="915" customWidth="1"/>
    <col min="9213" max="9213" width="37.7109375" style="915" customWidth="1"/>
    <col min="9214" max="9214" width="15.7109375" style="915" customWidth="1"/>
    <col min="9215" max="9215" width="12.28515625" style="915" customWidth="1"/>
    <col min="9216" max="9218" width="15.7109375" style="915" customWidth="1"/>
    <col min="9219" max="9219" width="30.7109375" style="915" customWidth="1"/>
    <col min="9220" max="9220" width="13.7109375" style="915" customWidth="1"/>
    <col min="9221" max="9221" width="21" style="915" customWidth="1"/>
    <col min="9222" max="9223" width="15.7109375" style="915" customWidth="1"/>
    <col min="9224" max="9467" width="9.140625" style="915"/>
    <col min="9468" max="9468" width="5.7109375" style="915" customWidth="1"/>
    <col min="9469" max="9469" width="37.7109375" style="915" customWidth="1"/>
    <col min="9470" max="9470" width="15.7109375" style="915" customWidth="1"/>
    <col min="9471" max="9471" width="12.28515625" style="915" customWidth="1"/>
    <col min="9472" max="9474" width="15.7109375" style="915" customWidth="1"/>
    <col min="9475" max="9475" width="30.7109375" style="915" customWidth="1"/>
    <col min="9476" max="9476" width="13.7109375" style="915" customWidth="1"/>
    <col min="9477" max="9477" width="21" style="915" customWidth="1"/>
    <col min="9478" max="9479" width="15.7109375" style="915" customWidth="1"/>
    <col min="9480" max="9723" width="9.140625" style="915"/>
    <col min="9724" max="9724" width="5.7109375" style="915" customWidth="1"/>
    <col min="9725" max="9725" width="37.7109375" style="915" customWidth="1"/>
    <col min="9726" max="9726" width="15.7109375" style="915" customWidth="1"/>
    <col min="9727" max="9727" width="12.28515625" style="915" customWidth="1"/>
    <col min="9728" max="9730" width="15.7109375" style="915" customWidth="1"/>
    <col min="9731" max="9731" width="30.7109375" style="915" customWidth="1"/>
    <col min="9732" max="9732" width="13.7109375" style="915" customWidth="1"/>
    <col min="9733" max="9733" width="21" style="915" customWidth="1"/>
    <col min="9734" max="9735" width="15.7109375" style="915" customWidth="1"/>
    <col min="9736" max="9979" width="9.140625" style="915"/>
    <col min="9980" max="9980" width="5.7109375" style="915" customWidth="1"/>
    <col min="9981" max="9981" width="37.7109375" style="915" customWidth="1"/>
    <col min="9982" max="9982" width="15.7109375" style="915" customWidth="1"/>
    <col min="9983" max="9983" width="12.28515625" style="915" customWidth="1"/>
    <col min="9984" max="9986" width="15.7109375" style="915" customWidth="1"/>
    <col min="9987" max="9987" width="30.7109375" style="915" customWidth="1"/>
    <col min="9988" max="9988" width="13.7109375" style="915" customWidth="1"/>
    <col min="9989" max="9989" width="21" style="915" customWidth="1"/>
    <col min="9990" max="9991" width="15.7109375" style="915" customWidth="1"/>
    <col min="9992" max="10235" width="9.140625" style="915"/>
    <col min="10236" max="10236" width="5.7109375" style="915" customWidth="1"/>
    <col min="10237" max="10237" width="37.7109375" style="915" customWidth="1"/>
    <col min="10238" max="10238" width="15.7109375" style="915" customWidth="1"/>
    <col min="10239" max="10239" width="12.28515625" style="915" customWidth="1"/>
    <col min="10240" max="10242" width="15.7109375" style="915" customWidth="1"/>
    <col min="10243" max="10243" width="30.7109375" style="915" customWidth="1"/>
    <col min="10244" max="10244" width="13.7109375" style="915" customWidth="1"/>
    <col min="10245" max="10245" width="21" style="915" customWidth="1"/>
    <col min="10246" max="10247" width="15.7109375" style="915" customWidth="1"/>
    <col min="10248" max="10491" width="9.140625" style="915"/>
    <col min="10492" max="10492" width="5.7109375" style="915" customWidth="1"/>
    <col min="10493" max="10493" width="37.7109375" style="915" customWidth="1"/>
    <col min="10494" max="10494" width="15.7109375" style="915" customWidth="1"/>
    <col min="10495" max="10495" width="12.28515625" style="915" customWidth="1"/>
    <col min="10496" max="10498" width="15.7109375" style="915" customWidth="1"/>
    <col min="10499" max="10499" width="30.7109375" style="915" customWidth="1"/>
    <col min="10500" max="10500" width="13.7109375" style="915" customWidth="1"/>
    <col min="10501" max="10501" width="21" style="915" customWidth="1"/>
    <col min="10502" max="10503" width="15.7109375" style="915" customWidth="1"/>
    <col min="10504" max="10747" width="9.140625" style="915"/>
    <col min="10748" max="10748" width="5.7109375" style="915" customWidth="1"/>
    <col min="10749" max="10749" width="37.7109375" style="915" customWidth="1"/>
    <col min="10750" max="10750" width="15.7109375" style="915" customWidth="1"/>
    <col min="10751" max="10751" width="12.28515625" style="915" customWidth="1"/>
    <col min="10752" max="10754" width="15.7109375" style="915" customWidth="1"/>
    <col min="10755" max="10755" width="30.7109375" style="915" customWidth="1"/>
    <col min="10756" max="10756" width="13.7109375" style="915" customWidth="1"/>
    <col min="10757" max="10757" width="21" style="915" customWidth="1"/>
    <col min="10758" max="10759" width="15.7109375" style="915" customWidth="1"/>
    <col min="10760" max="11003" width="9.140625" style="915"/>
    <col min="11004" max="11004" width="5.7109375" style="915" customWidth="1"/>
    <col min="11005" max="11005" width="37.7109375" style="915" customWidth="1"/>
    <col min="11006" max="11006" width="15.7109375" style="915" customWidth="1"/>
    <col min="11007" max="11007" width="12.28515625" style="915" customWidth="1"/>
    <col min="11008" max="11010" width="15.7109375" style="915" customWidth="1"/>
    <col min="11011" max="11011" width="30.7109375" style="915" customWidth="1"/>
    <col min="11012" max="11012" width="13.7109375" style="915" customWidth="1"/>
    <col min="11013" max="11013" width="21" style="915" customWidth="1"/>
    <col min="11014" max="11015" width="15.7109375" style="915" customWidth="1"/>
    <col min="11016" max="11259" width="9.140625" style="915"/>
    <col min="11260" max="11260" width="5.7109375" style="915" customWidth="1"/>
    <col min="11261" max="11261" width="37.7109375" style="915" customWidth="1"/>
    <col min="11262" max="11262" width="15.7109375" style="915" customWidth="1"/>
    <col min="11263" max="11263" width="12.28515625" style="915" customWidth="1"/>
    <col min="11264" max="11266" width="15.7109375" style="915" customWidth="1"/>
    <col min="11267" max="11267" width="30.7109375" style="915" customWidth="1"/>
    <col min="11268" max="11268" width="13.7109375" style="915" customWidth="1"/>
    <col min="11269" max="11269" width="21" style="915" customWidth="1"/>
    <col min="11270" max="11271" width="15.7109375" style="915" customWidth="1"/>
    <col min="11272" max="11515" width="9.140625" style="915"/>
    <col min="11516" max="11516" width="5.7109375" style="915" customWidth="1"/>
    <col min="11517" max="11517" width="37.7109375" style="915" customWidth="1"/>
    <col min="11518" max="11518" width="15.7109375" style="915" customWidth="1"/>
    <col min="11519" max="11519" width="12.28515625" style="915" customWidth="1"/>
    <col min="11520" max="11522" width="15.7109375" style="915" customWidth="1"/>
    <col min="11523" max="11523" width="30.7109375" style="915" customWidth="1"/>
    <col min="11524" max="11524" width="13.7109375" style="915" customWidth="1"/>
    <col min="11525" max="11525" width="21" style="915" customWidth="1"/>
    <col min="11526" max="11527" width="15.7109375" style="915" customWidth="1"/>
    <col min="11528" max="11771" width="9.140625" style="915"/>
    <col min="11772" max="11772" width="5.7109375" style="915" customWidth="1"/>
    <col min="11773" max="11773" width="37.7109375" style="915" customWidth="1"/>
    <col min="11774" max="11774" width="15.7109375" style="915" customWidth="1"/>
    <col min="11775" max="11775" width="12.28515625" style="915" customWidth="1"/>
    <col min="11776" max="11778" width="15.7109375" style="915" customWidth="1"/>
    <col min="11779" max="11779" width="30.7109375" style="915" customWidth="1"/>
    <col min="11780" max="11780" width="13.7109375" style="915" customWidth="1"/>
    <col min="11781" max="11781" width="21" style="915" customWidth="1"/>
    <col min="11782" max="11783" width="15.7109375" style="915" customWidth="1"/>
    <col min="11784" max="12027" width="9.140625" style="915"/>
    <col min="12028" max="12028" width="5.7109375" style="915" customWidth="1"/>
    <col min="12029" max="12029" width="37.7109375" style="915" customWidth="1"/>
    <col min="12030" max="12030" width="15.7109375" style="915" customWidth="1"/>
    <col min="12031" max="12031" width="12.28515625" style="915" customWidth="1"/>
    <col min="12032" max="12034" width="15.7109375" style="915" customWidth="1"/>
    <col min="12035" max="12035" width="30.7109375" style="915" customWidth="1"/>
    <col min="12036" max="12036" width="13.7109375" style="915" customWidth="1"/>
    <col min="12037" max="12037" width="21" style="915" customWidth="1"/>
    <col min="12038" max="12039" width="15.7109375" style="915" customWidth="1"/>
    <col min="12040" max="12283" width="9.140625" style="915"/>
    <col min="12284" max="12284" width="5.7109375" style="915" customWidth="1"/>
    <col min="12285" max="12285" width="37.7109375" style="915" customWidth="1"/>
    <col min="12286" max="12286" width="15.7109375" style="915" customWidth="1"/>
    <col min="12287" max="12287" width="12.28515625" style="915" customWidth="1"/>
    <col min="12288" max="12290" width="15.7109375" style="915" customWidth="1"/>
    <col min="12291" max="12291" width="30.7109375" style="915" customWidth="1"/>
    <col min="12292" max="12292" width="13.7109375" style="915" customWidth="1"/>
    <col min="12293" max="12293" width="21" style="915" customWidth="1"/>
    <col min="12294" max="12295" width="15.7109375" style="915" customWidth="1"/>
    <col min="12296" max="12539" width="9.140625" style="915"/>
    <col min="12540" max="12540" width="5.7109375" style="915" customWidth="1"/>
    <col min="12541" max="12541" width="37.7109375" style="915" customWidth="1"/>
    <col min="12542" max="12542" width="15.7109375" style="915" customWidth="1"/>
    <col min="12543" max="12543" width="12.28515625" style="915" customWidth="1"/>
    <col min="12544" max="12546" width="15.7109375" style="915" customWidth="1"/>
    <col min="12547" max="12547" width="30.7109375" style="915" customWidth="1"/>
    <col min="12548" max="12548" width="13.7109375" style="915" customWidth="1"/>
    <col min="12549" max="12549" width="21" style="915" customWidth="1"/>
    <col min="12550" max="12551" width="15.7109375" style="915" customWidth="1"/>
    <col min="12552" max="12795" width="9.140625" style="915"/>
    <col min="12796" max="12796" width="5.7109375" style="915" customWidth="1"/>
    <col min="12797" max="12797" width="37.7109375" style="915" customWidth="1"/>
    <col min="12798" max="12798" width="15.7109375" style="915" customWidth="1"/>
    <col min="12799" max="12799" width="12.28515625" style="915" customWidth="1"/>
    <col min="12800" max="12802" width="15.7109375" style="915" customWidth="1"/>
    <col min="12803" max="12803" width="30.7109375" style="915" customWidth="1"/>
    <col min="12804" max="12804" width="13.7109375" style="915" customWidth="1"/>
    <col min="12805" max="12805" width="21" style="915" customWidth="1"/>
    <col min="12806" max="12807" width="15.7109375" style="915" customWidth="1"/>
    <col min="12808" max="13051" width="9.140625" style="915"/>
    <col min="13052" max="13052" width="5.7109375" style="915" customWidth="1"/>
    <col min="13053" max="13053" width="37.7109375" style="915" customWidth="1"/>
    <col min="13054" max="13054" width="15.7109375" style="915" customWidth="1"/>
    <col min="13055" max="13055" width="12.28515625" style="915" customWidth="1"/>
    <col min="13056" max="13058" width="15.7109375" style="915" customWidth="1"/>
    <col min="13059" max="13059" width="30.7109375" style="915" customWidth="1"/>
    <col min="13060" max="13060" width="13.7109375" style="915" customWidth="1"/>
    <col min="13061" max="13061" width="21" style="915" customWidth="1"/>
    <col min="13062" max="13063" width="15.7109375" style="915" customWidth="1"/>
    <col min="13064" max="13307" width="9.140625" style="915"/>
    <col min="13308" max="13308" width="5.7109375" style="915" customWidth="1"/>
    <col min="13309" max="13309" width="37.7109375" style="915" customWidth="1"/>
    <col min="13310" max="13310" width="15.7109375" style="915" customWidth="1"/>
    <col min="13311" max="13311" width="12.28515625" style="915" customWidth="1"/>
    <col min="13312" max="13314" width="15.7109375" style="915" customWidth="1"/>
    <col min="13315" max="13315" width="30.7109375" style="915" customWidth="1"/>
    <col min="13316" max="13316" width="13.7109375" style="915" customWidth="1"/>
    <col min="13317" max="13317" width="21" style="915" customWidth="1"/>
    <col min="13318" max="13319" width="15.7109375" style="915" customWidth="1"/>
    <col min="13320" max="13563" width="9.140625" style="915"/>
    <col min="13564" max="13564" width="5.7109375" style="915" customWidth="1"/>
    <col min="13565" max="13565" width="37.7109375" style="915" customWidth="1"/>
    <col min="13566" max="13566" width="15.7109375" style="915" customWidth="1"/>
    <col min="13567" max="13567" width="12.28515625" style="915" customWidth="1"/>
    <col min="13568" max="13570" width="15.7109375" style="915" customWidth="1"/>
    <col min="13571" max="13571" width="30.7109375" style="915" customWidth="1"/>
    <col min="13572" max="13572" width="13.7109375" style="915" customWidth="1"/>
    <col min="13573" max="13573" width="21" style="915" customWidth="1"/>
    <col min="13574" max="13575" width="15.7109375" style="915" customWidth="1"/>
    <col min="13576" max="13819" width="9.140625" style="915"/>
    <col min="13820" max="13820" width="5.7109375" style="915" customWidth="1"/>
    <col min="13821" max="13821" width="37.7109375" style="915" customWidth="1"/>
    <col min="13822" max="13822" width="15.7109375" style="915" customWidth="1"/>
    <col min="13823" max="13823" width="12.28515625" style="915" customWidth="1"/>
    <col min="13824" max="13826" width="15.7109375" style="915" customWidth="1"/>
    <col min="13827" max="13827" width="30.7109375" style="915" customWidth="1"/>
    <col min="13828" max="13828" width="13.7109375" style="915" customWidth="1"/>
    <col min="13829" max="13829" width="21" style="915" customWidth="1"/>
    <col min="13830" max="13831" width="15.7109375" style="915" customWidth="1"/>
    <col min="13832" max="14075" width="9.140625" style="915"/>
    <col min="14076" max="14076" width="5.7109375" style="915" customWidth="1"/>
    <col min="14077" max="14077" width="37.7109375" style="915" customWidth="1"/>
    <col min="14078" max="14078" width="15.7109375" style="915" customWidth="1"/>
    <col min="14079" max="14079" width="12.28515625" style="915" customWidth="1"/>
    <col min="14080" max="14082" width="15.7109375" style="915" customWidth="1"/>
    <col min="14083" max="14083" width="30.7109375" style="915" customWidth="1"/>
    <col min="14084" max="14084" width="13.7109375" style="915" customWidth="1"/>
    <col min="14085" max="14085" width="21" style="915" customWidth="1"/>
    <col min="14086" max="14087" width="15.7109375" style="915" customWidth="1"/>
    <col min="14088" max="14331" width="9.140625" style="915"/>
    <col min="14332" max="14332" width="5.7109375" style="915" customWidth="1"/>
    <col min="14333" max="14333" width="37.7109375" style="915" customWidth="1"/>
    <col min="14334" max="14334" width="15.7109375" style="915" customWidth="1"/>
    <col min="14335" max="14335" width="12.28515625" style="915" customWidth="1"/>
    <col min="14336" max="14338" width="15.7109375" style="915" customWidth="1"/>
    <col min="14339" max="14339" width="30.7109375" style="915" customWidth="1"/>
    <col min="14340" max="14340" width="13.7109375" style="915" customWidth="1"/>
    <col min="14341" max="14341" width="21" style="915" customWidth="1"/>
    <col min="14342" max="14343" width="15.7109375" style="915" customWidth="1"/>
    <col min="14344" max="14587" width="9.140625" style="915"/>
    <col min="14588" max="14588" width="5.7109375" style="915" customWidth="1"/>
    <col min="14589" max="14589" width="37.7109375" style="915" customWidth="1"/>
    <col min="14590" max="14590" width="15.7109375" style="915" customWidth="1"/>
    <col min="14591" max="14591" width="12.28515625" style="915" customWidth="1"/>
    <col min="14592" max="14594" width="15.7109375" style="915" customWidth="1"/>
    <col min="14595" max="14595" width="30.7109375" style="915" customWidth="1"/>
    <col min="14596" max="14596" width="13.7109375" style="915" customWidth="1"/>
    <col min="14597" max="14597" width="21" style="915" customWidth="1"/>
    <col min="14598" max="14599" width="15.7109375" style="915" customWidth="1"/>
    <col min="14600" max="14843" width="9.140625" style="915"/>
    <col min="14844" max="14844" width="5.7109375" style="915" customWidth="1"/>
    <col min="14845" max="14845" width="37.7109375" style="915" customWidth="1"/>
    <col min="14846" max="14846" width="15.7109375" style="915" customWidth="1"/>
    <col min="14847" max="14847" width="12.28515625" style="915" customWidth="1"/>
    <col min="14848" max="14850" width="15.7109375" style="915" customWidth="1"/>
    <col min="14851" max="14851" width="30.7109375" style="915" customWidth="1"/>
    <col min="14852" max="14852" width="13.7109375" style="915" customWidth="1"/>
    <col min="14853" max="14853" width="21" style="915" customWidth="1"/>
    <col min="14854" max="14855" width="15.7109375" style="915" customWidth="1"/>
    <col min="14856" max="15099" width="9.140625" style="915"/>
    <col min="15100" max="15100" width="5.7109375" style="915" customWidth="1"/>
    <col min="15101" max="15101" width="37.7109375" style="915" customWidth="1"/>
    <col min="15102" max="15102" width="15.7109375" style="915" customWidth="1"/>
    <col min="15103" max="15103" width="12.28515625" style="915" customWidth="1"/>
    <col min="15104" max="15106" width="15.7109375" style="915" customWidth="1"/>
    <col min="15107" max="15107" width="30.7109375" style="915" customWidth="1"/>
    <col min="15108" max="15108" width="13.7109375" style="915" customWidth="1"/>
    <col min="15109" max="15109" width="21" style="915" customWidth="1"/>
    <col min="15110" max="15111" width="15.7109375" style="915" customWidth="1"/>
    <col min="15112" max="15355" width="9.140625" style="915"/>
    <col min="15356" max="15356" width="5.7109375" style="915" customWidth="1"/>
    <col min="15357" max="15357" width="37.7109375" style="915" customWidth="1"/>
    <col min="15358" max="15358" width="15.7109375" style="915" customWidth="1"/>
    <col min="15359" max="15359" width="12.28515625" style="915" customWidth="1"/>
    <col min="15360" max="15362" width="15.7109375" style="915" customWidth="1"/>
    <col min="15363" max="15363" width="30.7109375" style="915" customWidth="1"/>
    <col min="15364" max="15364" width="13.7109375" style="915" customWidth="1"/>
    <col min="15365" max="15365" width="21" style="915" customWidth="1"/>
    <col min="15366" max="15367" width="15.7109375" style="915" customWidth="1"/>
    <col min="15368" max="15611" width="9.140625" style="915"/>
    <col min="15612" max="15612" width="5.7109375" style="915" customWidth="1"/>
    <col min="15613" max="15613" width="37.7109375" style="915" customWidth="1"/>
    <col min="15614" max="15614" width="15.7109375" style="915" customWidth="1"/>
    <col min="15615" max="15615" width="12.28515625" style="915" customWidth="1"/>
    <col min="15616" max="15618" width="15.7109375" style="915" customWidth="1"/>
    <col min="15619" max="15619" width="30.7109375" style="915" customWidth="1"/>
    <col min="15620" max="15620" width="13.7109375" style="915" customWidth="1"/>
    <col min="15621" max="15621" width="21" style="915" customWidth="1"/>
    <col min="15622" max="15623" width="15.7109375" style="915" customWidth="1"/>
    <col min="15624" max="15867" width="9.140625" style="915"/>
    <col min="15868" max="15868" width="5.7109375" style="915" customWidth="1"/>
    <col min="15869" max="15869" width="37.7109375" style="915" customWidth="1"/>
    <col min="15870" max="15870" width="15.7109375" style="915" customWidth="1"/>
    <col min="15871" max="15871" width="12.28515625" style="915" customWidth="1"/>
    <col min="15872" max="15874" width="15.7109375" style="915" customWidth="1"/>
    <col min="15875" max="15875" width="30.7109375" style="915" customWidth="1"/>
    <col min="15876" max="15876" width="13.7109375" style="915" customWidth="1"/>
    <col min="15877" max="15877" width="21" style="915" customWidth="1"/>
    <col min="15878" max="15879" width="15.7109375" style="915" customWidth="1"/>
    <col min="15880" max="16123" width="9.140625" style="915"/>
    <col min="16124" max="16124" width="5.7109375" style="915" customWidth="1"/>
    <col min="16125" max="16125" width="37.7109375" style="915" customWidth="1"/>
    <col min="16126" max="16126" width="15.7109375" style="915" customWidth="1"/>
    <col min="16127" max="16127" width="12.28515625" style="915" customWidth="1"/>
    <col min="16128" max="16130" width="15.7109375" style="915" customWidth="1"/>
    <col min="16131" max="16131" width="30.7109375" style="915" customWidth="1"/>
    <col min="16132" max="16132" width="13.7109375" style="915" customWidth="1"/>
    <col min="16133" max="16133" width="21" style="915" customWidth="1"/>
    <col min="16134" max="16135" width="15.7109375" style="915" customWidth="1"/>
    <col min="16136" max="16384" width="9.140625" style="915"/>
  </cols>
  <sheetData>
    <row r="1" spans="1:8" x14ac:dyDescent="0.25">
      <c r="G1" s="1244" t="s">
        <v>2241</v>
      </c>
    </row>
    <row r="2" spans="1:8" x14ac:dyDescent="0.25">
      <c r="A2" s="1859" t="s">
        <v>1532</v>
      </c>
      <c r="B2" s="1859"/>
      <c r="C2" s="1859"/>
      <c r="D2" s="1859"/>
      <c r="E2" s="1859"/>
      <c r="F2" s="1859"/>
      <c r="G2" s="1859"/>
    </row>
    <row r="3" spans="1:8" x14ac:dyDescent="0.25">
      <c r="A3" s="1859" t="s">
        <v>2203</v>
      </c>
      <c r="B3" s="1859"/>
      <c r="C3" s="1859"/>
      <c r="D3" s="1859"/>
      <c r="E3" s="1859"/>
      <c r="F3" s="1859"/>
      <c r="G3" s="1859"/>
    </row>
    <row r="4" spans="1:8" x14ac:dyDescent="0.25">
      <c r="A4" s="1859" t="s">
        <v>1534</v>
      </c>
      <c r="B4" s="1859"/>
      <c r="C4" s="1859"/>
      <c r="D4" s="1859"/>
      <c r="E4" s="1859"/>
      <c r="F4" s="1859"/>
      <c r="G4" s="1859"/>
    </row>
    <row r="5" spans="1:8" ht="12.75" customHeight="1" x14ac:dyDescent="0.25"/>
    <row r="6" spans="1:8" ht="161.25" customHeight="1" x14ac:dyDescent="0.25">
      <c r="A6" s="1309" t="s">
        <v>6</v>
      </c>
      <c r="B6" s="1309" t="s">
        <v>1535</v>
      </c>
      <c r="C6" s="1309" t="s">
        <v>1107</v>
      </c>
      <c r="D6" s="1309" t="s">
        <v>1536</v>
      </c>
      <c r="E6" s="1309" t="s">
        <v>1106</v>
      </c>
      <c r="F6" s="1309" t="s">
        <v>1537</v>
      </c>
      <c r="G6" s="1309" t="s">
        <v>1538</v>
      </c>
    </row>
    <row r="7" spans="1:8" x14ac:dyDescent="0.25">
      <c r="A7" s="1313">
        <v>1</v>
      </c>
      <c r="B7" s="1313">
        <v>2</v>
      </c>
      <c r="C7" s="1313">
        <v>4</v>
      </c>
      <c r="D7" s="1313">
        <v>5</v>
      </c>
      <c r="E7" s="1313">
        <v>6</v>
      </c>
      <c r="F7" s="1313">
        <v>7</v>
      </c>
      <c r="G7" s="1313">
        <v>8</v>
      </c>
    </row>
    <row r="8" spans="1:8" ht="19.5" customHeight="1" x14ac:dyDescent="0.25">
      <c r="A8" s="1830" t="s">
        <v>832</v>
      </c>
      <c r="B8" s="1830"/>
      <c r="C8" s="1830"/>
      <c r="D8" s="1830"/>
      <c r="E8" s="1830"/>
      <c r="F8" s="1830"/>
      <c r="G8" s="1830"/>
    </row>
    <row r="9" spans="1:8" ht="89.25" customHeight="1" x14ac:dyDescent="0.25">
      <c r="A9" s="1306" t="s">
        <v>20</v>
      </c>
      <c r="B9" s="1307" t="s">
        <v>2204</v>
      </c>
      <c r="C9" s="920" t="s">
        <v>1090</v>
      </c>
      <c r="D9" s="1384">
        <v>100</v>
      </c>
      <c r="E9" s="1385">
        <v>90</v>
      </c>
      <c r="F9" s="1385">
        <v>84.72</v>
      </c>
      <c r="G9" s="1386" t="s">
        <v>2205</v>
      </c>
      <c r="H9" s="1387"/>
    </row>
    <row r="10" spans="1:8" ht="71.25" customHeight="1" x14ac:dyDescent="0.25">
      <c r="A10" s="1306" t="s">
        <v>22</v>
      </c>
      <c r="B10" s="1307" t="s">
        <v>2206</v>
      </c>
      <c r="C10" s="920" t="s">
        <v>1090</v>
      </c>
      <c r="D10" s="1384">
        <v>90</v>
      </c>
      <c r="E10" s="1385">
        <v>90</v>
      </c>
      <c r="F10" s="1385">
        <v>95.8</v>
      </c>
      <c r="G10" s="1386" t="s">
        <v>2207</v>
      </c>
      <c r="H10" s="1387"/>
    </row>
    <row r="11" spans="1:8" ht="72" customHeight="1" x14ac:dyDescent="0.25">
      <c r="A11" s="1306" t="s">
        <v>305</v>
      </c>
      <c r="B11" s="1307" t="s">
        <v>2208</v>
      </c>
      <c r="C11" s="920" t="s">
        <v>2209</v>
      </c>
      <c r="D11" s="1384">
        <v>568.1</v>
      </c>
      <c r="E11" s="1385">
        <v>549.20000000000005</v>
      </c>
      <c r="F11" s="1385">
        <v>549.20000000000005</v>
      </c>
      <c r="G11" s="1386" t="s">
        <v>2210</v>
      </c>
      <c r="H11" s="1387"/>
    </row>
    <row r="12" spans="1:8" ht="21.75" customHeight="1" x14ac:dyDescent="0.25">
      <c r="A12" s="1830" t="s">
        <v>842</v>
      </c>
      <c r="B12" s="1830"/>
      <c r="C12" s="1830"/>
      <c r="D12" s="1830"/>
      <c r="E12" s="1830"/>
      <c r="F12" s="1830"/>
      <c r="G12" s="1830"/>
      <c r="H12" s="1387"/>
    </row>
    <row r="13" spans="1:8" ht="54.75" customHeight="1" x14ac:dyDescent="0.25">
      <c r="A13" s="1306" t="s">
        <v>26</v>
      </c>
      <c r="B13" s="1307" t="s">
        <v>2211</v>
      </c>
      <c r="C13" s="920" t="s">
        <v>2212</v>
      </c>
      <c r="D13" s="1384">
        <v>0.52749999999999997</v>
      </c>
      <c r="E13" s="1385" t="s">
        <v>675</v>
      </c>
      <c r="F13" s="1385" t="s">
        <v>675</v>
      </c>
      <c r="G13" s="1308" t="s">
        <v>2097</v>
      </c>
      <c r="H13" s="1387"/>
    </row>
    <row r="14" spans="1:8" ht="54" customHeight="1" x14ac:dyDescent="0.25">
      <c r="A14" s="1306" t="s">
        <v>28</v>
      </c>
      <c r="B14" s="1307" t="s">
        <v>2213</v>
      </c>
      <c r="C14" s="920" t="s">
        <v>2209</v>
      </c>
      <c r="D14" s="1384">
        <v>404.5</v>
      </c>
      <c r="E14" s="1385">
        <v>503.2</v>
      </c>
      <c r="F14" s="1385">
        <v>503.2</v>
      </c>
      <c r="G14" s="1308" t="s">
        <v>2214</v>
      </c>
      <c r="H14" s="1387"/>
    </row>
    <row r="15" spans="1:8" ht="15.75" customHeight="1" x14ac:dyDescent="0.25">
      <c r="A15" s="1831" t="s">
        <v>30</v>
      </c>
      <c r="B15" s="1307" t="s">
        <v>2215</v>
      </c>
      <c r="C15" s="920"/>
      <c r="D15" s="1384"/>
      <c r="E15" s="1385"/>
      <c r="F15" s="1385"/>
      <c r="G15" s="697" t="s">
        <v>1336</v>
      </c>
      <c r="H15" s="1387"/>
    </row>
    <row r="16" spans="1:8" ht="55.5" customHeight="1" x14ac:dyDescent="0.25">
      <c r="A16" s="1831"/>
      <c r="B16" s="1307" t="s">
        <v>2216</v>
      </c>
      <c r="C16" s="920" t="s">
        <v>2193</v>
      </c>
      <c r="D16" s="1384">
        <v>2603.3000000000002</v>
      </c>
      <c r="E16" s="1385">
        <v>2666.2</v>
      </c>
      <c r="F16" s="1385">
        <v>2666.2</v>
      </c>
      <c r="G16" s="2287" t="s">
        <v>2217</v>
      </c>
      <c r="H16" s="1387"/>
    </row>
    <row r="17" spans="1:13" ht="15.75" customHeight="1" x14ac:dyDescent="0.25">
      <c r="A17" s="1831"/>
      <c r="B17" s="1307" t="s">
        <v>2218</v>
      </c>
      <c r="C17" s="920" t="s">
        <v>2219</v>
      </c>
      <c r="D17" s="1384">
        <v>447</v>
      </c>
      <c r="E17" s="1385">
        <v>447</v>
      </c>
      <c r="F17" s="1385">
        <v>447</v>
      </c>
      <c r="G17" s="2282"/>
      <c r="H17" s="1387"/>
    </row>
    <row r="18" spans="1:13" ht="88.5" customHeight="1" x14ac:dyDescent="0.25">
      <c r="A18" s="923"/>
      <c r="B18" s="1307" t="s">
        <v>2220</v>
      </c>
      <c r="C18" s="920" t="s">
        <v>2193</v>
      </c>
      <c r="D18" s="1384">
        <v>338.8</v>
      </c>
      <c r="E18" s="1385">
        <v>329.7</v>
      </c>
      <c r="F18" s="1385">
        <v>331.9</v>
      </c>
      <c r="G18" s="1388" t="s">
        <v>2404</v>
      </c>
      <c r="H18" s="1387"/>
    </row>
    <row r="19" spans="1:13" ht="53.25" customHeight="1" x14ac:dyDescent="0.25">
      <c r="A19" s="1306" t="s">
        <v>32</v>
      </c>
      <c r="B19" s="1307" t="s">
        <v>2221</v>
      </c>
      <c r="C19" s="920" t="s">
        <v>2222</v>
      </c>
      <c r="D19" s="1384">
        <v>75.400000000000006</v>
      </c>
      <c r="E19" s="1385">
        <v>75.400000000000006</v>
      </c>
      <c r="F19" s="1385">
        <v>75.400000000000006</v>
      </c>
      <c r="G19" s="697" t="s">
        <v>2223</v>
      </c>
      <c r="H19" s="1387"/>
    </row>
    <row r="20" spans="1:13" ht="54" customHeight="1" x14ac:dyDescent="0.25">
      <c r="A20" s="1306" t="s">
        <v>34</v>
      </c>
      <c r="B20" s="1307" t="s">
        <v>2224</v>
      </c>
      <c r="C20" s="920" t="s">
        <v>1774</v>
      </c>
      <c r="D20" s="1384">
        <v>13</v>
      </c>
      <c r="E20" s="1385">
        <v>13</v>
      </c>
      <c r="F20" s="1385">
        <v>13</v>
      </c>
      <c r="G20" s="697" t="s">
        <v>2225</v>
      </c>
      <c r="H20" s="1387"/>
    </row>
    <row r="21" spans="1:13" ht="72.75" customHeight="1" x14ac:dyDescent="0.25">
      <c r="A21" s="1306" t="s">
        <v>1086</v>
      </c>
      <c r="B21" s="1307" t="s">
        <v>858</v>
      </c>
      <c r="C21" s="920" t="s">
        <v>1774</v>
      </c>
      <c r="D21" s="1384">
        <v>5</v>
      </c>
      <c r="E21" s="1385">
        <v>5</v>
      </c>
      <c r="F21" s="1385">
        <v>5</v>
      </c>
      <c r="G21" s="1311" t="s">
        <v>2405</v>
      </c>
      <c r="H21" s="1387"/>
    </row>
    <row r="22" spans="1:13" ht="68.25" customHeight="1" x14ac:dyDescent="0.25">
      <c r="A22" s="1306" t="s">
        <v>2226</v>
      </c>
      <c r="B22" s="1307" t="s">
        <v>2227</v>
      </c>
      <c r="C22" s="920" t="s">
        <v>2209</v>
      </c>
      <c r="D22" s="1384">
        <v>393.6</v>
      </c>
      <c r="E22" s="1385">
        <v>490.2</v>
      </c>
      <c r="F22" s="1385">
        <v>490.2</v>
      </c>
      <c r="G22" s="2281" t="s">
        <v>2422</v>
      </c>
      <c r="H22" s="1387"/>
    </row>
    <row r="23" spans="1:13" ht="36.75" customHeight="1" x14ac:dyDescent="0.25">
      <c r="A23" s="1306" t="s">
        <v>2228</v>
      </c>
      <c r="B23" s="1307" t="s">
        <v>2229</v>
      </c>
      <c r="C23" s="920" t="s">
        <v>1090</v>
      </c>
      <c r="D23" s="1384">
        <v>2.69</v>
      </c>
      <c r="E23" s="1385">
        <v>2.5834658187599362</v>
      </c>
      <c r="F23" s="1385">
        <v>2.5834658187599362</v>
      </c>
      <c r="G23" s="2282"/>
      <c r="H23" s="1387"/>
    </row>
    <row r="24" spans="1:13" ht="29.25" customHeight="1" x14ac:dyDescent="0.25">
      <c r="A24" s="1852" t="s">
        <v>2230</v>
      </c>
      <c r="B24" s="2283" t="s">
        <v>2231</v>
      </c>
      <c r="C24" s="920" t="s">
        <v>2193</v>
      </c>
      <c r="D24" s="1384">
        <v>157.5805</v>
      </c>
      <c r="E24" s="1385">
        <v>90.429100000000005</v>
      </c>
      <c r="F24" s="1385">
        <v>90.296099999999996</v>
      </c>
      <c r="G24" s="2285" t="s">
        <v>2414</v>
      </c>
      <c r="H24" s="1387"/>
      <c r="J24" s="929"/>
      <c r="K24" s="928"/>
      <c r="L24" s="928"/>
      <c r="M24" s="927"/>
    </row>
    <row r="25" spans="1:13" ht="60.75" customHeight="1" x14ac:dyDescent="0.25">
      <c r="A25" s="1852"/>
      <c r="B25" s="2284"/>
      <c r="C25" s="920" t="s">
        <v>2209</v>
      </c>
      <c r="D25" s="1384">
        <v>22.515000000000001</v>
      </c>
      <c r="E25" s="1385">
        <v>12.917999999999999</v>
      </c>
      <c r="F25" s="1385">
        <v>12.9</v>
      </c>
      <c r="G25" s="2286"/>
      <c r="H25" s="1387"/>
      <c r="I25" s="1387"/>
    </row>
    <row r="26" spans="1:13" ht="54" customHeight="1" x14ac:dyDescent="0.25">
      <c r="A26" s="1310" t="s">
        <v>2232</v>
      </c>
      <c r="B26" s="1307" t="s">
        <v>2233</v>
      </c>
      <c r="C26" s="920" t="s">
        <v>2219</v>
      </c>
      <c r="D26" s="1384">
        <v>3037</v>
      </c>
      <c r="E26" s="1385">
        <v>145.19999999999999</v>
      </c>
      <c r="F26" s="1385">
        <v>145.19999999999999</v>
      </c>
      <c r="G26" s="697" t="s">
        <v>2234</v>
      </c>
      <c r="H26" s="1387"/>
    </row>
    <row r="27" spans="1:13" ht="44.25" customHeight="1" x14ac:dyDescent="0.25">
      <c r="A27" s="1310" t="s">
        <v>2235</v>
      </c>
      <c r="B27" s="1307" t="s">
        <v>2236</v>
      </c>
      <c r="C27" s="920" t="s">
        <v>2237</v>
      </c>
      <c r="D27" s="1384">
        <v>0</v>
      </c>
      <c r="E27" s="1385">
        <v>0</v>
      </c>
      <c r="F27" s="1385">
        <v>0</v>
      </c>
      <c r="G27" s="1389" t="s">
        <v>2097</v>
      </c>
      <c r="H27" s="1387"/>
    </row>
    <row r="28" spans="1:13" ht="123.75" customHeight="1" x14ac:dyDescent="0.25">
      <c r="A28" s="1310" t="s">
        <v>2238</v>
      </c>
      <c r="B28" s="1307" t="s">
        <v>2239</v>
      </c>
      <c r="C28" s="920" t="s">
        <v>2240</v>
      </c>
      <c r="D28" s="1384">
        <v>9.5</v>
      </c>
      <c r="E28" s="1385">
        <v>5.95</v>
      </c>
      <c r="F28" s="1385">
        <v>4.71</v>
      </c>
      <c r="G28" s="1204" t="s">
        <v>2406</v>
      </c>
      <c r="H28" s="1387"/>
    </row>
    <row r="31" spans="1:13" ht="97.5" customHeight="1" x14ac:dyDescent="0.25">
      <c r="G31" s="928"/>
    </row>
  </sheetData>
  <mergeCells count="11">
    <mergeCell ref="G22:G23"/>
    <mergeCell ref="A24:A25"/>
    <mergeCell ref="B24:B25"/>
    <mergeCell ref="G24:G25"/>
    <mergeCell ref="A2:G2"/>
    <mergeCell ref="A3:G3"/>
    <mergeCell ref="A4:G4"/>
    <mergeCell ref="A8:G8"/>
    <mergeCell ref="A12:G12"/>
    <mergeCell ref="A15:A17"/>
    <mergeCell ref="G16:G17"/>
  </mergeCells>
  <pageMargins left="0.78740157480314965" right="0.39370078740157483" top="0.78740157480314965" bottom="0.78740157480314965" header="0.39370078740157483" footer="0.39370078740157483"/>
  <pageSetup paperSize="9" scale="62" firstPageNumber="244" orientation="landscape" useFirstPageNumber="1" r:id="rId1"/>
  <headerFooter>
    <oddFooter>&amp;R&amp;"Arial,обычный"&amp;14&amp;P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7030A0"/>
  </sheetPr>
  <dimension ref="A1:J94"/>
  <sheetViews>
    <sheetView topLeftCell="A67" zoomScale="50" zoomScaleNormal="50" zoomScalePageLayoutView="40" workbookViewId="0">
      <selection activeCell="N10" sqref="N10"/>
    </sheetView>
  </sheetViews>
  <sheetFormatPr defaultRowHeight="15" x14ac:dyDescent="0.25"/>
  <cols>
    <col min="1" max="1" width="8.7109375" style="1065" customWidth="1"/>
    <col min="2" max="2" width="45.7109375" style="1065" customWidth="1"/>
    <col min="3" max="3" width="15.7109375" style="1065" customWidth="1"/>
    <col min="4" max="5" width="17.7109375" style="1065" customWidth="1"/>
    <col min="6" max="6" width="13.7109375" style="1065" customWidth="1"/>
    <col min="7" max="7" width="35.7109375" style="1065" customWidth="1"/>
    <col min="8" max="8" width="17.7109375" style="1065" customWidth="1"/>
    <col min="9" max="9" width="13.7109375" style="1065" customWidth="1"/>
    <col min="10" max="10" width="29.5703125" style="1065" customWidth="1"/>
    <col min="11" max="16384" width="9.140625" style="1065"/>
  </cols>
  <sheetData>
    <row r="1" spans="1:10" ht="18" x14ac:dyDescent="0.25">
      <c r="J1" s="1252" t="s">
        <v>2079</v>
      </c>
    </row>
    <row r="2" spans="1:10" ht="43.5" customHeight="1" x14ac:dyDescent="0.25">
      <c r="A2" s="1829" t="s">
        <v>2492</v>
      </c>
      <c r="B2" s="1829"/>
      <c r="C2" s="1829"/>
      <c r="D2" s="1829"/>
      <c r="E2" s="1829"/>
      <c r="F2" s="1829"/>
      <c r="G2" s="1829"/>
      <c r="H2" s="1829"/>
      <c r="I2" s="1829"/>
      <c r="J2" s="1829"/>
    </row>
    <row r="3" spans="1:10" ht="35.450000000000003" customHeight="1" x14ac:dyDescent="0.25">
      <c r="A3" s="1829" t="s">
        <v>1267</v>
      </c>
      <c r="B3" s="1829"/>
      <c r="C3" s="1829"/>
      <c r="D3" s="1829"/>
      <c r="E3" s="1829"/>
      <c r="F3" s="1829"/>
      <c r="G3" s="1829"/>
      <c r="H3" s="1829"/>
      <c r="I3" s="1829"/>
      <c r="J3" s="1829"/>
    </row>
    <row r="4" spans="1:10" ht="20.45" customHeight="1" x14ac:dyDescent="0.25">
      <c r="A4" s="1829" t="s">
        <v>191</v>
      </c>
      <c r="B4" s="1829"/>
      <c r="C4" s="1829"/>
      <c r="D4" s="1829"/>
      <c r="E4" s="1829"/>
      <c r="F4" s="1829"/>
      <c r="G4" s="1829"/>
      <c r="H4" s="1829"/>
      <c r="I4" s="1829"/>
      <c r="J4" s="1829"/>
    </row>
    <row r="5" spans="1:10" ht="10.5" customHeight="1" x14ac:dyDescent="0.25">
      <c r="A5" s="878"/>
      <c r="B5" s="879"/>
      <c r="C5" s="879"/>
      <c r="D5" s="879"/>
      <c r="E5" s="879"/>
      <c r="F5" s="879"/>
      <c r="G5" s="1010"/>
      <c r="H5" s="1010"/>
      <c r="I5" s="1010"/>
      <c r="J5" s="1010"/>
    </row>
    <row r="6" spans="1:10" ht="117.75" customHeight="1" x14ac:dyDescent="0.25">
      <c r="A6" s="1602" t="s">
        <v>6</v>
      </c>
      <c r="B6" s="1602" t="s">
        <v>194</v>
      </c>
      <c r="C6" s="1602" t="s">
        <v>1112</v>
      </c>
      <c r="D6" s="1602" t="s">
        <v>196</v>
      </c>
      <c r="E6" s="1602" t="s">
        <v>197</v>
      </c>
      <c r="F6" s="1602" t="s">
        <v>198</v>
      </c>
      <c r="G6" s="1602" t="s">
        <v>199</v>
      </c>
      <c r="H6" s="1602" t="s">
        <v>200</v>
      </c>
      <c r="I6" s="1602" t="s">
        <v>201</v>
      </c>
      <c r="J6" s="1602" t="s">
        <v>1115</v>
      </c>
    </row>
    <row r="7" spans="1:10" ht="18" customHeight="1" x14ac:dyDescent="0.25">
      <c r="A7" s="1602">
        <v>1</v>
      </c>
      <c r="B7" s="1602">
        <v>2</v>
      </c>
      <c r="C7" s="1602">
        <v>3</v>
      </c>
      <c r="D7" s="1602">
        <v>4</v>
      </c>
      <c r="E7" s="1602">
        <v>5</v>
      </c>
      <c r="F7" s="1602">
        <v>6</v>
      </c>
      <c r="G7" s="1602">
        <v>7</v>
      </c>
      <c r="H7" s="1602">
        <v>8</v>
      </c>
      <c r="I7" s="1602">
        <v>9</v>
      </c>
      <c r="J7" s="1602">
        <v>10</v>
      </c>
    </row>
    <row r="8" spans="1:10" ht="58.35" customHeight="1" x14ac:dyDescent="0.25">
      <c r="A8" s="1797" t="s">
        <v>1268</v>
      </c>
      <c r="B8" s="1797"/>
      <c r="C8" s="1797"/>
      <c r="D8" s="1797"/>
      <c r="E8" s="1797"/>
      <c r="F8" s="1797"/>
      <c r="G8" s="1797"/>
      <c r="H8" s="1797"/>
      <c r="I8" s="1797"/>
      <c r="J8" s="1797"/>
    </row>
    <row r="9" spans="1:10" ht="168" customHeight="1" x14ac:dyDescent="0.25">
      <c r="A9" s="1556" t="s">
        <v>16</v>
      </c>
      <c r="B9" s="1550" t="s">
        <v>1269</v>
      </c>
      <c r="C9" s="1066" t="s">
        <v>1724</v>
      </c>
      <c r="D9" s="986">
        <v>0</v>
      </c>
      <c r="E9" s="986">
        <v>0</v>
      </c>
      <c r="F9" s="986">
        <v>0</v>
      </c>
      <c r="G9" s="986"/>
      <c r="H9" s="986">
        <v>0</v>
      </c>
      <c r="I9" s="986">
        <v>0</v>
      </c>
      <c r="J9" s="986"/>
    </row>
    <row r="10" spans="1:10" ht="328.5" customHeight="1" x14ac:dyDescent="0.25">
      <c r="A10" s="1553" t="s">
        <v>206</v>
      </c>
      <c r="B10" s="1524" t="s">
        <v>1270</v>
      </c>
      <c r="C10" s="350" t="s">
        <v>1724</v>
      </c>
      <c r="D10" s="1591">
        <v>0</v>
      </c>
      <c r="E10" s="1591">
        <v>0</v>
      </c>
      <c r="F10" s="1591">
        <v>0</v>
      </c>
      <c r="G10" s="1596" t="s">
        <v>1271</v>
      </c>
      <c r="H10" s="1591">
        <v>0</v>
      </c>
      <c r="I10" s="1591">
        <v>0</v>
      </c>
      <c r="J10" s="350"/>
    </row>
    <row r="11" spans="1:10" ht="409.5" customHeight="1" x14ac:dyDescent="0.25">
      <c r="A11" s="1553" t="s">
        <v>209</v>
      </c>
      <c r="B11" s="990" t="s">
        <v>1272</v>
      </c>
      <c r="C11" s="350" t="s">
        <v>1724</v>
      </c>
      <c r="D11" s="1591">
        <v>0</v>
      </c>
      <c r="E11" s="1591">
        <v>0</v>
      </c>
      <c r="F11" s="1591">
        <v>0</v>
      </c>
      <c r="G11" s="1596" t="s">
        <v>1725</v>
      </c>
      <c r="H11" s="1591">
        <v>0</v>
      </c>
      <c r="I11" s="1591">
        <v>0</v>
      </c>
      <c r="J11" s="350"/>
    </row>
    <row r="12" spans="1:10" ht="387" customHeight="1" x14ac:dyDescent="0.25">
      <c r="A12" s="1981"/>
      <c r="B12" s="2242" t="s">
        <v>1726</v>
      </c>
      <c r="C12" s="2237"/>
      <c r="D12" s="2237"/>
      <c r="E12" s="2237"/>
      <c r="F12" s="2237"/>
      <c r="G12" s="2231" t="s">
        <v>1727</v>
      </c>
      <c r="H12" s="2237"/>
      <c r="I12" s="2237"/>
      <c r="J12" s="2237"/>
    </row>
    <row r="13" spans="1:10" ht="118.5" customHeight="1" x14ac:dyDescent="0.25">
      <c r="A13" s="1981"/>
      <c r="B13" s="2242"/>
      <c r="C13" s="2237"/>
      <c r="D13" s="2237"/>
      <c r="E13" s="2237"/>
      <c r="F13" s="2237"/>
      <c r="G13" s="2231"/>
      <c r="H13" s="2237"/>
      <c r="I13" s="2237"/>
      <c r="J13" s="2237"/>
    </row>
    <row r="14" spans="1:10" ht="22.5" customHeight="1" x14ac:dyDescent="0.25">
      <c r="A14" s="2293" t="s">
        <v>24</v>
      </c>
      <c r="B14" s="1977" t="s">
        <v>1273</v>
      </c>
      <c r="C14" s="985" t="s">
        <v>235</v>
      </c>
      <c r="D14" s="986">
        <f>D15+D16</f>
        <v>231563.5</v>
      </c>
      <c r="E14" s="986">
        <f>E15+E16</f>
        <v>231561.4</v>
      </c>
      <c r="F14" s="991">
        <f>E14/D14*100</f>
        <v>99.999093121325245</v>
      </c>
      <c r="G14" s="987"/>
      <c r="H14" s="986">
        <f>H15+H16</f>
        <v>231561.4</v>
      </c>
      <c r="I14" s="991">
        <f>H14/D14*100</f>
        <v>99.999093121325245</v>
      </c>
      <c r="J14" s="1067"/>
    </row>
    <row r="15" spans="1:10" ht="90" customHeight="1" x14ac:dyDescent="0.25">
      <c r="A15" s="2293"/>
      <c r="B15" s="1977"/>
      <c r="C15" s="985" t="s">
        <v>205</v>
      </c>
      <c r="D15" s="986">
        <f>D18+D21+D26</f>
        <v>11246</v>
      </c>
      <c r="E15" s="986">
        <f>E18+E21+E26</f>
        <v>11244.9</v>
      </c>
      <c r="F15" s="991">
        <f t="shared" ref="F15:F39" si="0">E15/D15*100</f>
        <v>99.990218744442458</v>
      </c>
      <c r="G15" s="987"/>
      <c r="H15" s="986">
        <f>H18+H21+H26</f>
        <v>11244.9</v>
      </c>
      <c r="I15" s="991">
        <f t="shared" ref="I15:I47" si="1">H15/D15*100</f>
        <v>99.990218744442458</v>
      </c>
      <c r="J15" s="1067"/>
    </row>
    <row r="16" spans="1:10" ht="91.5" customHeight="1" x14ac:dyDescent="0.25">
      <c r="A16" s="2293"/>
      <c r="B16" s="1977"/>
      <c r="C16" s="985" t="s">
        <v>214</v>
      </c>
      <c r="D16" s="986">
        <f>D19+D22+D23+D24+D27</f>
        <v>220317.5</v>
      </c>
      <c r="E16" s="986">
        <f>E19+E22+E23+E24+E27</f>
        <v>220316.5</v>
      </c>
      <c r="F16" s="991">
        <f t="shared" si="0"/>
        <v>99.999546109591847</v>
      </c>
      <c r="G16" s="987"/>
      <c r="H16" s="986">
        <f>H19+H22+H23+H24+H27</f>
        <v>220316.5</v>
      </c>
      <c r="I16" s="991">
        <f t="shared" si="1"/>
        <v>99.999546109591847</v>
      </c>
      <c r="J16" s="1067"/>
    </row>
    <row r="17" spans="1:10" ht="27.6" customHeight="1" x14ac:dyDescent="0.25">
      <c r="A17" s="2241" t="s">
        <v>261</v>
      </c>
      <c r="B17" s="2242" t="s">
        <v>1274</v>
      </c>
      <c r="C17" s="1612" t="s">
        <v>235</v>
      </c>
      <c r="D17" s="1592">
        <f>D18+D19</f>
        <v>0</v>
      </c>
      <c r="E17" s="1613">
        <f>E18+E19</f>
        <v>0</v>
      </c>
      <c r="F17" s="1613">
        <v>0</v>
      </c>
      <c r="G17" s="2295" t="s">
        <v>1275</v>
      </c>
      <c r="H17" s="1613">
        <f>H18+H19</f>
        <v>0</v>
      </c>
      <c r="I17" s="1613">
        <v>0</v>
      </c>
      <c r="J17" s="2231" t="s">
        <v>1276</v>
      </c>
    </row>
    <row r="18" spans="1:10" ht="87.75" customHeight="1" x14ac:dyDescent="0.25">
      <c r="A18" s="2241"/>
      <c r="B18" s="2242"/>
      <c r="C18" s="1612" t="s">
        <v>205</v>
      </c>
      <c r="D18" s="1592">
        <v>0</v>
      </c>
      <c r="E18" s="1613">
        <v>0</v>
      </c>
      <c r="F18" s="1613">
        <v>0</v>
      </c>
      <c r="G18" s="2295"/>
      <c r="H18" s="1613">
        <v>0</v>
      </c>
      <c r="I18" s="1613">
        <v>0</v>
      </c>
      <c r="J18" s="2231"/>
    </row>
    <row r="19" spans="1:10" ht="117" customHeight="1" x14ac:dyDescent="0.25">
      <c r="A19" s="2241"/>
      <c r="B19" s="2242"/>
      <c r="C19" s="1612" t="s">
        <v>214</v>
      </c>
      <c r="D19" s="1592">
        <v>0</v>
      </c>
      <c r="E19" s="1613">
        <v>0</v>
      </c>
      <c r="F19" s="1613">
        <v>0</v>
      </c>
      <c r="G19" s="2295"/>
      <c r="H19" s="1613">
        <v>0</v>
      </c>
      <c r="I19" s="1613">
        <v>0</v>
      </c>
      <c r="J19" s="2231"/>
    </row>
    <row r="20" spans="1:10" ht="24" customHeight="1" x14ac:dyDescent="0.25">
      <c r="A20" s="2241" t="s">
        <v>310</v>
      </c>
      <c r="B20" s="2242" t="s">
        <v>1277</v>
      </c>
      <c r="C20" s="1612" t="s">
        <v>235</v>
      </c>
      <c r="D20" s="1592">
        <f>D21+D22</f>
        <v>5738</v>
      </c>
      <c r="E20" s="1592">
        <f>E21+E22</f>
        <v>5738</v>
      </c>
      <c r="F20" s="1613">
        <f t="shared" si="0"/>
        <v>100</v>
      </c>
      <c r="G20" s="2235" t="s">
        <v>1278</v>
      </c>
      <c r="H20" s="1592">
        <f>H21+H22</f>
        <v>5738</v>
      </c>
      <c r="I20" s="1613">
        <f t="shared" si="1"/>
        <v>100</v>
      </c>
      <c r="J20" s="2296"/>
    </row>
    <row r="21" spans="1:10" ht="73.5" customHeight="1" x14ac:dyDescent="0.25">
      <c r="A21" s="2241"/>
      <c r="B21" s="2242"/>
      <c r="C21" s="1612" t="s">
        <v>205</v>
      </c>
      <c r="D21" s="1592">
        <v>5451</v>
      </c>
      <c r="E21" s="1613">
        <v>5451</v>
      </c>
      <c r="F21" s="1613">
        <f t="shared" si="0"/>
        <v>100</v>
      </c>
      <c r="G21" s="2235"/>
      <c r="H21" s="1613">
        <v>5451</v>
      </c>
      <c r="I21" s="1613">
        <f t="shared" si="1"/>
        <v>100</v>
      </c>
      <c r="J21" s="2296"/>
    </row>
    <row r="22" spans="1:10" ht="93" customHeight="1" x14ac:dyDescent="0.25">
      <c r="A22" s="2241"/>
      <c r="B22" s="2242"/>
      <c r="C22" s="1612" t="s">
        <v>214</v>
      </c>
      <c r="D22" s="1592">
        <v>287</v>
      </c>
      <c r="E22" s="1613">
        <v>287</v>
      </c>
      <c r="F22" s="1613">
        <f t="shared" si="0"/>
        <v>100</v>
      </c>
      <c r="G22" s="2235"/>
      <c r="H22" s="1613">
        <v>287</v>
      </c>
      <c r="I22" s="1613">
        <f t="shared" si="1"/>
        <v>100</v>
      </c>
      <c r="J22" s="2296"/>
    </row>
    <row r="23" spans="1:10" ht="133.5" customHeight="1" x14ac:dyDescent="0.25">
      <c r="A23" s="1609" t="s">
        <v>328</v>
      </c>
      <c r="B23" s="1608" t="s">
        <v>1279</v>
      </c>
      <c r="C23" s="1612" t="s">
        <v>214</v>
      </c>
      <c r="D23" s="1592">
        <v>219724.5</v>
      </c>
      <c r="E23" s="1613">
        <v>219724.5</v>
      </c>
      <c r="F23" s="1613">
        <f t="shared" si="0"/>
        <v>100</v>
      </c>
      <c r="G23" s="1610" t="s">
        <v>1280</v>
      </c>
      <c r="H23" s="1613">
        <v>219724.5</v>
      </c>
      <c r="I23" s="1613">
        <f t="shared" si="1"/>
        <v>100</v>
      </c>
      <c r="J23" s="1614"/>
    </row>
    <row r="24" spans="1:10" ht="186" customHeight="1" x14ac:dyDescent="0.25">
      <c r="A24" s="1609" t="s">
        <v>528</v>
      </c>
      <c r="B24" s="1608" t="s">
        <v>1281</v>
      </c>
      <c r="C24" s="1612" t="s">
        <v>214</v>
      </c>
      <c r="D24" s="1592">
        <v>0</v>
      </c>
      <c r="E24" s="1613">
        <v>0</v>
      </c>
      <c r="F24" s="1613">
        <v>0</v>
      </c>
      <c r="G24" s="993"/>
      <c r="H24" s="1613">
        <v>0</v>
      </c>
      <c r="I24" s="1613">
        <v>0</v>
      </c>
      <c r="J24" s="1614" t="s">
        <v>1728</v>
      </c>
    </row>
    <row r="25" spans="1:10" ht="21.75" customHeight="1" x14ac:dyDescent="0.25">
      <c r="A25" s="2241" t="s">
        <v>531</v>
      </c>
      <c r="B25" s="2242" t="s">
        <v>1282</v>
      </c>
      <c r="C25" s="1612" t="s">
        <v>235</v>
      </c>
      <c r="D25" s="1592">
        <f>D26+D27</f>
        <v>6101</v>
      </c>
      <c r="E25" s="1592">
        <f>E26+E27</f>
        <v>6098.9</v>
      </c>
      <c r="F25" s="1613">
        <f t="shared" si="0"/>
        <v>99.965579413210946</v>
      </c>
      <c r="G25" s="2295" t="s">
        <v>1283</v>
      </c>
      <c r="H25" s="1592">
        <f>H26+H27</f>
        <v>6098.9</v>
      </c>
      <c r="I25" s="1613">
        <f t="shared" si="1"/>
        <v>99.965579413210946</v>
      </c>
      <c r="J25" s="2231"/>
    </row>
    <row r="26" spans="1:10" ht="123.75" customHeight="1" x14ac:dyDescent="0.25">
      <c r="A26" s="2241"/>
      <c r="B26" s="2242"/>
      <c r="C26" s="1612" t="s">
        <v>205</v>
      </c>
      <c r="D26" s="1592">
        <v>5795</v>
      </c>
      <c r="E26" s="1613">
        <v>5793.9</v>
      </c>
      <c r="F26" s="1613">
        <f t="shared" si="0"/>
        <v>99.981018119068153</v>
      </c>
      <c r="G26" s="2295"/>
      <c r="H26" s="1592">
        <v>5793.9</v>
      </c>
      <c r="I26" s="1613">
        <f t="shared" si="1"/>
        <v>99.981018119068153</v>
      </c>
      <c r="J26" s="2231"/>
    </row>
    <row r="27" spans="1:10" ht="158.25" customHeight="1" x14ac:dyDescent="0.25">
      <c r="A27" s="2241"/>
      <c r="B27" s="2242"/>
      <c r="C27" s="1612" t="s">
        <v>214</v>
      </c>
      <c r="D27" s="1592">
        <v>306</v>
      </c>
      <c r="E27" s="1613">
        <v>305</v>
      </c>
      <c r="F27" s="1613">
        <f t="shared" si="0"/>
        <v>99.673202614379079</v>
      </c>
      <c r="G27" s="2295"/>
      <c r="H27" s="1592">
        <v>305</v>
      </c>
      <c r="I27" s="1613">
        <f t="shared" si="1"/>
        <v>99.673202614379079</v>
      </c>
      <c r="J27" s="2231"/>
    </row>
    <row r="28" spans="1:10" ht="21.75" customHeight="1" x14ac:dyDescent="0.25">
      <c r="A28" s="2293" t="s">
        <v>36</v>
      </c>
      <c r="B28" s="1977" t="s">
        <v>1284</v>
      </c>
      <c r="C28" s="985" t="s">
        <v>235</v>
      </c>
      <c r="D28" s="991">
        <f>D29+D30</f>
        <v>1926</v>
      </c>
      <c r="E28" s="991">
        <f>E29+E30</f>
        <v>1720</v>
      </c>
      <c r="F28" s="991">
        <f t="shared" si="0"/>
        <v>89.30425752855659</v>
      </c>
      <c r="G28" s="987"/>
      <c r="H28" s="991">
        <f>H29+H30</f>
        <v>1720</v>
      </c>
      <c r="I28" s="991">
        <f t="shared" si="1"/>
        <v>89.30425752855659</v>
      </c>
      <c r="J28" s="1067"/>
    </row>
    <row r="29" spans="1:10" ht="88.5" customHeight="1" x14ac:dyDescent="0.25">
      <c r="A29" s="2293"/>
      <c r="B29" s="1977"/>
      <c r="C29" s="985" t="s">
        <v>205</v>
      </c>
      <c r="D29" s="991">
        <f>D32+D35</f>
        <v>1203</v>
      </c>
      <c r="E29" s="991">
        <f>E32+E35</f>
        <v>1075</v>
      </c>
      <c r="F29" s="991">
        <f t="shared" si="0"/>
        <v>89.359933499584372</v>
      </c>
      <c r="G29" s="987"/>
      <c r="H29" s="991">
        <f>H32+H35</f>
        <v>1075</v>
      </c>
      <c r="I29" s="991">
        <f t="shared" si="1"/>
        <v>89.359933499584372</v>
      </c>
      <c r="J29" s="1067"/>
    </row>
    <row r="30" spans="1:10" ht="90.75" customHeight="1" x14ac:dyDescent="0.25">
      <c r="A30" s="2293"/>
      <c r="B30" s="1977"/>
      <c r="C30" s="985" t="s">
        <v>214</v>
      </c>
      <c r="D30" s="991">
        <f>D33+D36</f>
        <v>723</v>
      </c>
      <c r="E30" s="991">
        <f>E33+E36</f>
        <v>645</v>
      </c>
      <c r="F30" s="991">
        <f t="shared" si="0"/>
        <v>89.211618257261421</v>
      </c>
      <c r="G30" s="987"/>
      <c r="H30" s="991">
        <f>H33+H36</f>
        <v>645</v>
      </c>
      <c r="I30" s="991">
        <f t="shared" si="1"/>
        <v>89.211618257261421</v>
      </c>
      <c r="J30" s="1067"/>
    </row>
    <row r="31" spans="1:10" ht="20.25" customHeight="1" x14ac:dyDescent="0.25">
      <c r="A31" s="2241" t="s">
        <v>218</v>
      </c>
      <c r="B31" s="2242" t="s">
        <v>1285</v>
      </c>
      <c r="C31" s="1612" t="s">
        <v>235</v>
      </c>
      <c r="D31" s="1592">
        <f>D32+D33</f>
        <v>0</v>
      </c>
      <c r="E31" s="1613">
        <f>E32+E33</f>
        <v>0</v>
      </c>
      <c r="F31" s="1613">
        <v>0</v>
      </c>
      <c r="G31" s="993"/>
      <c r="H31" s="1613">
        <f>H32+H33</f>
        <v>0</v>
      </c>
      <c r="I31" s="1613">
        <v>0</v>
      </c>
      <c r="J31" s="2231" t="s">
        <v>222</v>
      </c>
    </row>
    <row r="32" spans="1:10" ht="72" customHeight="1" x14ac:dyDescent="0.25">
      <c r="A32" s="2241"/>
      <c r="B32" s="2242"/>
      <c r="C32" s="1612" t="s">
        <v>205</v>
      </c>
      <c r="D32" s="1592">
        <v>0</v>
      </c>
      <c r="E32" s="1613">
        <v>0</v>
      </c>
      <c r="F32" s="1613">
        <v>0</v>
      </c>
      <c r="G32" s="993"/>
      <c r="H32" s="1613">
        <v>0</v>
      </c>
      <c r="I32" s="1613">
        <v>0</v>
      </c>
      <c r="J32" s="2231"/>
    </row>
    <row r="33" spans="1:10" ht="90" customHeight="1" x14ac:dyDescent="0.25">
      <c r="A33" s="2241"/>
      <c r="B33" s="2242"/>
      <c r="C33" s="1612" t="s">
        <v>214</v>
      </c>
      <c r="D33" s="1592">
        <v>0</v>
      </c>
      <c r="E33" s="1613">
        <v>0</v>
      </c>
      <c r="F33" s="1613">
        <v>0</v>
      </c>
      <c r="G33" s="993"/>
      <c r="H33" s="1613">
        <v>0</v>
      </c>
      <c r="I33" s="1613">
        <v>0</v>
      </c>
      <c r="J33" s="2231"/>
    </row>
    <row r="34" spans="1:10" ht="19.5" customHeight="1" x14ac:dyDescent="0.25">
      <c r="A34" s="2241" t="s">
        <v>473</v>
      </c>
      <c r="B34" s="2242" t="s">
        <v>1286</v>
      </c>
      <c r="C34" s="1612" t="s">
        <v>235</v>
      </c>
      <c r="D34" s="1592">
        <f>D35+D36</f>
        <v>1926</v>
      </c>
      <c r="E34" s="1613">
        <f>E35+E36</f>
        <v>1720</v>
      </c>
      <c r="F34" s="1613">
        <f t="shared" si="0"/>
        <v>89.30425752855659</v>
      </c>
      <c r="G34" s="2295" t="s">
        <v>1287</v>
      </c>
      <c r="H34" s="1613">
        <f>H35+H36</f>
        <v>1720</v>
      </c>
      <c r="I34" s="1613">
        <f t="shared" si="1"/>
        <v>89.30425752855659</v>
      </c>
      <c r="J34" s="2231" t="s">
        <v>1288</v>
      </c>
    </row>
    <row r="35" spans="1:10" ht="85.35" customHeight="1" x14ac:dyDescent="0.25">
      <c r="A35" s="2241"/>
      <c r="B35" s="2242"/>
      <c r="C35" s="1612" t="s">
        <v>205</v>
      </c>
      <c r="D35" s="1592">
        <v>1203</v>
      </c>
      <c r="E35" s="1613">
        <v>1075</v>
      </c>
      <c r="F35" s="1613">
        <f t="shared" si="0"/>
        <v>89.359933499584372</v>
      </c>
      <c r="G35" s="2295"/>
      <c r="H35" s="1613">
        <v>1075</v>
      </c>
      <c r="I35" s="1613">
        <f t="shared" si="1"/>
        <v>89.359933499584372</v>
      </c>
      <c r="J35" s="2231"/>
    </row>
    <row r="36" spans="1:10" ht="126" customHeight="1" x14ac:dyDescent="0.25">
      <c r="A36" s="2241"/>
      <c r="B36" s="2242"/>
      <c r="C36" s="1612" t="s">
        <v>214</v>
      </c>
      <c r="D36" s="1592">
        <v>723</v>
      </c>
      <c r="E36" s="1613">
        <v>645</v>
      </c>
      <c r="F36" s="1613">
        <f t="shared" si="0"/>
        <v>89.211618257261421</v>
      </c>
      <c r="G36" s="2295"/>
      <c r="H36" s="1613">
        <v>645</v>
      </c>
      <c r="I36" s="1613">
        <f t="shared" si="1"/>
        <v>89.211618257261421</v>
      </c>
      <c r="J36" s="2231"/>
    </row>
    <row r="37" spans="1:10" ht="18.75" customHeight="1" x14ac:dyDescent="0.25">
      <c r="A37" s="2293"/>
      <c r="B37" s="1771" t="s">
        <v>234</v>
      </c>
      <c r="C37" s="985" t="s">
        <v>235</v>
      </c>
      <c r="D37" s="991">
        <f>D38+D39</f>
        <v>233489.5</v>
      </c>
      <c r="E37" s="991">
        <f>E38+E39</f>
        <v>233281.4</v>
      </c>
      <c r="F37" s="991">
        <f t="shared" si="0"/>
        <v>99.910873936515344</v>
      </c>
      <c r="G37" s="1068"/>
      <c r="H37" s="991">
        <f>H38+H39</f>
        <v>233281.4</v>
      </c>
      <c r="I37" s="991">
        <f t="shared" si="1"/>
        <v>99.910873936515344</v>
      </c>
      <c r="J37" s="1067"/>
    </row>
    <row r="38" spans="1:10" ht="90.75" customHeight="1" x14ac:dyDescent="0.25">
      <c r="A38" s="2293"/>
      <c r="B38" s="1771"/>
      <c r="C38" s="985" t="s">
        <v>205</v>
      </c>
      <c r="D38" s="991">
        <f>D15+D29</f>
        <v>12449</v>
      </c>
      <c r="E38" s="991">
        <f>E15+E29</f>
        <v>12319.9</v>
      </c>
      <c r="F38" s="991">
        <f t="shared" si="0"/>
        <v>98.96296891316571</v>
      </c>
      <c r="G38" s="1068"/>
      <c r="H38" s="991">
        <f>H15+H29</f>
        <v>12319.9</v>
      </c>
      <c r="I38" s="991">
        <f t="shared" si="1"/>
        <v>98.96296891316571</v>
      </c>
      <c r="J38" s="1067"/>
    </row>
    <row r="39" spans="1:10" ht="93" customHeight="1" x14ac:dyDescent="0.25">
      <c r="A39" s="2293"/>
      <c r="B39" s="1771"/>
      <c r="C39" s="985" t="s">
        <v>214</v>
      </c>
      <c r="D39" s="991">
        <f>D16+D30</f>
        <v>221040.5</v>
      </c>
      <c r="E39" s="991">
        <f>E16+E30</f>
        <v>220961.5</v>
      </c>
      <c r="F39" s="991">
        <f t="shared" si="0"/>
        <v>99.964259943313564</v>
      </c>
      <c r="G39" s="1068"/>
      <c r="H39" s="991">
        <f>H16+H30</f>
        <v>220961.5</v>
      </c>
      <c r="I39" s="991">
        <f t="shared" si="1"/>
        <v>99.964259943313564</v>
      </c>
      <c r="J39" s="1067"/>
    </row>
    <row r="40" spans="1:10" ht="39" customHeight="1" x14ac:dyDescent="0.25">
      <c r="A40" s="1975" t="s">
        <v>1729</v>
      </c>
      <c r="B40" s="1975"/>
      <c r="C40" s="1975"/>
      <c r="D40" s="1975"/>
      <c r="E40" s="1975"/>
      <c r="F40" s="1975"/>
      <c r="G40" s="1975"/>
      <c r="H40" s="1975"/>
      <c r="I40" s="1975"/>
      <c r="J40" s="1975"/>
    </row>
    <row r="41" spans="1:10" ht="89.25" customHeight="1" x14ac:dyDescent="0.25">
      <c r="A41" s="1611" t="s">
        <v>16</v>
      </c>
      <c r="B41" s="1557" t="s">
        <v>1289</v>
      </c>
      <c r="C41" s="985" t="s">
        <v>214</v>
      </c>
      <c r="D41" s="991">
        <f>D42+D43+D44+D46</f>
        <v>33890.800000000003</v>
      </c>
      <c r="E41" s="991">
        <f>E42+E43+E44+E46</f>
        <v>33870</v>
      </c>
      <c r="F41" s="991">
        <f t="shared" ref="F41:F48" si="2">E41/D41*100</f>
        <v>99.938626411887583</v>
      </c>
      <c r="G41" s="987"/>
      <c r="H41" s="991">
        <f>H42+H43+H44+H46</f>
        <v>33870</v>
      </c>
      <c r="I41" s="991">
        <f t="shared" si="1"/>
        <v>99.938626411887583</v>
      </c>
      <c r="J41" s="1067"/>
    </row>
    <row r="42" spans="1:10" ht="331.5" customHeight="1" x14ac:dyDescent="0.25">
      <c r="A42" s="1609" t="s">
        <v>206</v>
      </c>
      <c r="B42" s="1608" t="s">
        <v>1290</v>
      </c>
      <c r="C42" s="1612" t="s">
        <v>214</v>
      </c>
      <c r="D42" s="1592">
        <v>19072.8</v>
      </c>
      <c r="E42" s="1613">
        <v>19072.8</v>
      </c>
      <c r="F42" s="1613">
        <f t="shared" si="2"/>
        <v>100</v>
      </c>
      <c r="G42" s="1614" t="s">
        <v>1291</v>
      </c>
      <c r="H42" s="1613">
        <v>19072.8</v>
      </c>
      <c r="I42" s="1613">
        <f t="shared" si="1"/>
        <v>100</v>
      </c>
      <c r="J42" s="1614"/>
    </row>
    <row r="43" spans="1:10" ht="189" customHeight="1" x14ac:dyDescent="0.25">
      <c r="A43" s="1609" t="s">
        <v>209</v>
      </c>
      <c r="B43" s="1608" t="s">
        <v>1292</v>
      </c>
      <c r="C43" s="1612" t="s">
        <v>214</v>
      </c>
      <c r="D43" s="1592">
        <v>1314</v>
      </c>
      <c r="E43" s="1613">
        <v>1313.2</v>
      </c>
      <c r="F43" s="1613">
        <f t="shared" si="2"/>
        <v>99.939117199391177</v>
      </c>
      <c r="G43" s="1614" t="s">
        <v>1293</v>
      </c>
      <c r="H43" s="1613">
        <v>1313.2</v>
      </c>
      <c r="I43" s="1613">
        <f t="shared" si="1"/>
        <v>99.939117199391177</v>
      </c>
      <c r="J43" s="1614"/>
    </row>
    <row r="44" spans="1:10" ht="409.6" customHeight="1" x14ac:dyDescent="0.25">
      <c r="A44" s="2241" t="s">
        <v>255</v>
      </c>
      <c r="B44" s="2242" t="s">
        <v>1294</v>
      </c>
      <c r="C44" s="2243" t="s">
        <v>214</v>
      </c>
      <c r="D44" s="2236">
        <v>12907</v>
      </c>
      <c r="E44" s="2294">
        <v>12895.8</v>
      </c>
      <c r="F44" s="2294">
        <f t="shared" si="2"/>
        <v>99.913225381575884</v>
      </c>
      <c r="G44" s="2288" t="s">
        <v>1295</v>
      </c>
      <c r="H44" s="2294">
        <v>12895.8</v>
      </c>
      <c r="I44" s="2294">
        <f t="shared" si="1"/>
        <v>99.913225381575884</v>
      </c>
      <c r="J44" s="2231"/>
    </row>
    <row r="45" spans="1:10" ht="32.25" customHeight="1" x14ac:dyDescent="0.25">
      <c r="A45" s="2241"/>
      <c r="B45" s="2242"/>
      <c r="C45" s="2243"/>
      <c r="D45" s="2236"/>
      <c r="E45" s="2294"/>
      <c r="F45" s="2294"/>
      <c r="G45" s="2288"/>
      <c r="H45" s="2294"/>
      <c r="I45" s="2294"/>
      <c r="J45" s="2288"/>
    </row>
    <row r="46" spans="1:10" ht="171" customHeight="1" x14ac:dyDescent="0.25">
      <c r="A46" s="1609" t="s">
        <v>497</v>
      </c>
      <c r="B46" s="1608" t="s">
        <v>1296</v>
      </c>
      <c r="C46" s="1612" t="s">
        <v>214</v>
      </c>
      <c r="D46" s="1592">
        <v>597</v>
      </c>
      <c r="E46" s="1613">
        <v>588.20000000000005</v>
      </c>
      <c r="F46" s="1613">
        <f t="shared" si="2"/>
        <v>98.525963149078734</v>
      </c>
      <c r="G46" s="1614" t="s">
        <v>1297</v>
      </c>
      <c r="H46" s="1613">
        <v>588.20000000000005</v>
      </c>
      <c r="I46" s="1613">
        <f t="shared" si="1"/>
        <v>98.525963149078734</v>
      </c>
      <c r="J46" s="1614" t="s">
        <v>1298</v>
      </c>
    </row>
    <row r="47" spans="1:10" ht="93" customHeight="1" x14ac:dyDescent="0.25">
      <c r="A47" s="1611" t="s">
        <v>24</v>
      </c>
      <c r="B47" s="1557" t="s">
        <v>1299</v>
      </c>
      <c r="C47" s="985" t="s">
        <v>214</v>
      </c>
      <c r="D47" s="991">
        <f>D48</f>
        <v>850</v>
      </c>
      <c r="E47" s="991">
        <f>E48</f>
        <v>634.6</v>
      </c>
      <c r="F47" s="991">
        <f t="shared" si="2"/>
        <v>74.658823529411762</v>
      </c>
      <c r="G47" s="987"/>
      <c r="H47" s="991">
        <f>H48</f>
        <v>634.6</v>
      </c>
      <c r="I47" s="991">
        <f t="shared" si="1"/>
        <v>74.658823529411762</v>
      </c>
      <c r="J47" s="1067"/>
    </row>
    <row r="48" spans="1:10" ht="135" customHeight="1" x14ac:dyDescent="0.25">
      <c r="A48" s="2241" t="s">
        <v>261</v>
      </c>
      <c r="B48" s="2242" t="s">
        <v>1300</v>
      </c>
      <c r="C48" s="2243" t="s">
        <v>214</v>
      </c>
      <c r="D48" s="2236">
        <v>850</v>
      </c>
      <c r="E48" s="2294">
        <v>634.6</v>
      </c>
      <c r="F48" s="2294">
        <f t="shared" si="2"/>
        <v>74.658823529411762</v>
      </c>
      <c r="G48" s="2231" t="s">
        <v>1301</v>
      </c>
      <c r="H48" s="2294">
        <v>634.6</v>
      </c>
      <c r="I48" s="2236">
        <f>H48/D48*100</f>
        <v>74.658823529411762</v>
      </c>
      <c r="J48" s="2288" t="s">
        <v>1298</v>
      </c>
    </row>
    <row r="49" spans="1:10" ht="322.5" customHeight="1" x14ac:dyDescent="0.25">
      <c r="A49" s="2241"/>
      <c r="B49" s="2242"/>
      <c r="C49" s="2243"/>
      <c r="D49" s="2236"/>
      <c r="E49" s="2294"/>
      <c r="F49" s="2294"/>
      <c r="G49" s="2288"/>
      <c r="H49" s="2294"/>
      <c r="I49" s="2236"/>
      <c r="J49" s="2288"/>
    </row>
    <row r="50" spans="1:10" ht="90" customHeight="1" x14ac:dyDescent="0.25">
      <c r="A50" s="1611" t="s">
        <v>36</v>
      </c>
      <c r="B50" s="1557" t="s">
        <v>1302</v>
      </c>
      <c r="C50" s="985" t="s">
        <v>214</v>
      </c>
      <c r="D50" s="991">
        <f>D51+D52+D53</f>
        <v>19829.2</v>
      </c>
      <c r="E50" s="991">
        <f>E51+E52+E53</f>
        <v>19829.099999999999</v>
      </c>
      <c r="F50" s="991">
        <f>E50/D50*100</f>
        <v>99.999495693220084</v>
      </c>
      <c r="G50" s="987"/>
      <c r="H50" s="991">
        <f>H51+H52+H53</f>
        <v>19829.099999999999</v>
      </c>
      <c r="I50" s="991">
        <f>H50/D50*100</f>
        <v>99.999495693220084</v>
      </c>
      <c r="J50" s="1067"/>
    </row>
    <row r="51" spans="1:10" ht="91.5" customHeight="1" x14ac:dyDescent="0.25">
      <c r="A51" s="1609" t="s">
        <v>218</v>
      </c>
      <c r="B51" s="1608" t="s">
        <v>1303</v>
      </c>
      <c r="C51" s="1612" t="s">
        <v>214</v>
      </c>
      <c r="D51" s="1613">
        <v>0</v>
      </c>
      <c r="E51" s="1613">
        <v>0</v>
      </c>
      <c r="F51" s="1613">
        <v>0</v>
      </c>
      <c r="G51" s="1614"/>
      <c r="H51" s="1613">
        <v>0</v>
      </c>
      <c r="I51" s="1613">
        <v>0</v>
      </c>
      <c r="J51" s="1616"/>
    </row>
    <row r="52" spans="1:10" ht="162.75" customHeight="1" x14ac:dyDescent="0.25">
      <c r="A52" s="1609" t="s">
        <v>473</v>
      </c>
      <c r="B52" s="1608" t="s">
        <v>1304</v>
      </c>
      <c r="C52" s="1612" t="s">
        <v>214</v>
      </c>
      <c r="D52" s="1613">
        <v>0</v>
      </c>
      <c r="E52" s="1613">
        <v>0</v>
      </c>
      <c r="F52" s="1613">
        <v>0</v>
      </c>
      <c r="G52" s="1614"/>
      <c r="H52" s="1613">
        <v>0</v>
      </c>
      <c r="I52" s="1613">
        <v>0</v>
      </c>
      <c r="J52" s="1614" t="s">
        <v>222</v>
      </c>
    </row>
    <row r="53" spans="1:10" ht="409.6" customHeight="1" x14ac:dyDescent="0.25">
      <c r="A53" s="2241" t="s">
        <v>582</v>
      </c>
      <c r="B53" s="2242" t="s">
        <v>1305</v>
      </c>
      <c r="C53" s="2243" t="s">
        <v>214</v>
      </c>
      <c r="D53" s="2294">
        <v>19829.2</v>
      </c>
      <c r="E53" s="2294">
        <v>19829.099999999999</v>
      </c>
      <c r="F53" s="2294">
        <f>E53/D53*100</f>
        <v>99.999495693220084</v>
      </c>
      <c r="G53" s="2288" t="s">
        <v>1306</v>
      </c>
      <c r="H53" s="2294">
        <v>19829.099999999999</v>
      </c>
      <c r="I53" s="2294">
        <f>H53/D53*100</f>
        <v>99.999495693220084</v>
      </c>
      <c r="J53" s="2288"/>
    </row>
    <row r="54" spans="1:10" ht="69.75" customHeight="1" x14ac:dyDescent="0.25">
      <c r="A54" s="2241"/>
      <c r="B54" s="2242"/>
      <c r="C54" s="2243"/>
      <c r="D54" s="2294"/>
      <c r="E54" s="2294"/>
      <c r="F54" s="2294"/>
      <c r="G54" s="2288"/>
      <c r="H54" s="2294"/>
      <c r="I54" s="2294"/>
      <c r="J54" s="2288"/>
    </row>
    <row r="55" spans="1:10" ht="90.75" customHeight="1" x14ac:dyDescent="0.25">
      <c r="A55" s="1611" t="s">
        <v>46</v>
      </c>
      <c r="B55" s="1557" t="s">
        <v>1307</v>
      </c>
      <c r="C55" s="985" t="s">
        <v>214</v>
      </c>
      <c r="D55" s="986">
        <f>D56</f>
        <v>0</v>
      </c>
      <c r="E55" s="986">
        <f>E56</f>
        <v>0</v>
      </c>
      <c r="F55" s="991">
        <v>0</v>
      </c>
      <c r="G55" s="988"/>
      <c r="H55" s="986">
        <f>H56</f>
        <v>0</v>
      </c>
      <c r="I55" s="991">
        <v>0</v>
      </c>
      <c r="J55" s="1069"/>
    </row>
    <row r="56" spans="1:10" ht="206.25" customHeight="1" x14ac:dyDescent="0.25">
      <c r="A56" s="1609" t="s">
        <v>223</v>
      </c>
      <c r="B56" s="1608" t="s">
        <v>1308</v>
      </c>
      <c r="C56" s="1612" t="s">
        <v>214</v>
      </c>
      <c r="D56" s="1591">
        <v>0</v>
      </c>
      <c r="E56" s="1591">
        <v>0</v>
      </c>
      <c r="F56" s="1613">
        <v>0</v>
      </c>
      <c r="G56" s="1596" t="s">
        <v>1309</v>
      </c>
      <c r="H56" s="1591">
        <v>0</v>
      </c>
      <c r="I56" s="1613">
        <v>0</v>
      </c>
      <c r="J56" s="1615"/>
    </row>
    <row r="57" spans="1:10" ht="98.25" customHeight="1" x14ac:dyDescent="0.25">
      <c r="A57" s="1611" t="s">
        <v>59</v>
      </c>
      <c r="B57" s="1557" t="s">
        <v>1310</v>
      </c>
      <c r="C57" s="985" t="s">
        <v>214</v>
      </c>
      <c r="D57" s="991">
        <f>D58</f>
        <v>0</v>
      </c>
      <c r="E57" s="991">
        <f>E58</f>
        <v>0</v>
      </c>
      <c r="F57" s="991">
        <v>0</v>
      </c>
      <c r="G57" s="987"/>
      <c r="H57" s="991">
        <f>H58</f>
        <v>0</v>
      </c>
      <c r="I57" s="991">
        <v>0</v>
      </c>
      <c r="J57" s="1067"/>
    </row>
    <row r="58" spans="1:10" ht="164.25" customHeight="1" x14ac:dyDescent="0.25">
      <c r="A58" s="1609" t="s">
        <v>228</v>
      </c>
      <c r="B58" s="1608" t="s">
        <v>1311</v>
      </c>
      <c r="C58" s="1612" t="s">
        <v>214</v>
      </c>
      <c r="D58" s="1613">
        <v>0</v>
      </c>
      <c r="E58" s="1613">
        <v>0</v>
      </c>
      <c r="F58" s="1613">
        <v>0</v>
      </c>
      <c r="G58" s="1614"/>
      <c r="H58" s="1613">
        <v>0</v>
      </c>
      <c r="I58" s="1613">
        <v>0</v>
      </c>
      <c r="J58" s="1614" t="s">
        <v>1312</v>
      </c>
    </row>
    <row r="59" spans="1:10" ht="17.25" customHeight="1" x14ac:dyDescent="0.25">
      <c r="A59" s="2293" t="s">
        <v>65</v>
      </c>
      <c r="B59" s="1977" t="s">
        <v>1313</v>
      </c>
      <c r="C59" s="985" t="s">
        <v>235</v>
      </c>
      <c r="D59" s="991">
        <f>D60+D61</f>
        <v>3976</v>
      </c>
      <c r="E59" s="991">
        <f>E60+E61</f>
        <v>3975.5</v>
      </c>
      <c r="F59" s="991">
        <f t="shared" ref="F59:F94" si="3">E59/D59*100</f>
        <v>99.987424547283695</v>
      </c>
      <c r="G59" s="1067"/>
      <c r="H59" s="991">
        <f>H60+H61</f>
        <v>3975.5</v>
      </c>
      <c r="I59" s="991">
        <f t="shared" ref="I59:I82" si="4">H59/D59*100</f>
        <v>99.987424547283695</v>
      </c>
      <c r="J59" s="1067"/>
    </row>
    <row r="60" spans="1:10" ht="89.25" customHeight="1" x14ac:dyDescent="0.25">
      <c r="A60" s="2293"/>
      <c r="B60" s="1977"/>
      <c r="C60" s="985" t="s">
        <v>205</v>
      </c>
      <c r="D60" s="991">
        <f>D63</f>
        <v>2485</v>
      </c>
      <c r="E60" s="991">
        <f>E63</f>
        <v>2484.6999999999998</v>
      </c>
      <c r="F60" s="991">
        <f t="shared" si="3"/>
        <v>99.98792756539234</v>
      </c>
      <c r="G60" s="1067"/>
      <c r="H60" s="991">
        <f>H63</f>
        <v>2484.6999999999998</v>
      </c>
      <c r="I60" s="991">
        <f t="shared" si="4"/>
        <v>99.98792756539234</v>
      </c>
      <c r="J60" s="1067"/>
    </row>
    <row r="61" spans="1:10" ht="92.25" customHeight="1" x14ac:dyDescent="0.25">
      <c r="A61" s="2293"/>
      <c r="B61" s="1977"/>
      <c r="C61" s="985" t="s">
        <v>214</v>
      </c>
      <c r="D61" s="991">
        <f>D64</f>
        <v>1491</v>
      </c>
      <c r="E61" s="991">
        <f>E64</f>
        <v>1490.8</v>
      </c>
      <c r="F61" s="991">
        <f t="shared" si="3"/>
        <v>99.986586183769276</v>
      </c>
      <c r="G61" s="1067"/>
      <c r="H61" s="991">
        <f>H64</f>
        <v>1490.8</v>
      </c>
      <c r="I61" s="991">
        <f t="shared" si="4"/>
        <v>99.986586183769276</v>
      </c>
      <c r="J61" s="1067"/>
    </row>
    <row r="62" spans="1:10" ht="24" customHeight="1" x14ac:dyDescent="0.25">
      <c r="A62" s="2241" t="s">
        <v>1314</v>
      </c>
      <c r="B62" s="2242" t="s">
        <v>1315</v>
      </c>
      <c r="C62" s="1612" t="s">
        <v>235</v>
      </c>
      <c r="D62" s="1613">
        <f>D63+D64</f>
        <v>3976</v>
      </c>
      <c r="E62" s="1613">
        <f>E63+E64</f>
        <v>3975.5</v>
      </c>
      <c r="F62" s="1613">
        <f t="shared" si="3"/>
        <v>99.987424547283695</v>
      </c>
      <c r="G62" s="2231" t="s">
        <v>1316</v>
      </c>
      <c r="H62" s="1613">
        <f>H63+H64</f>
        <v>3975.5</v>
      </c>
      <c r="I62" s="1613">
        <f t="shared" si="4"/>
        <v>99.987424547283695</v>
      </c>
      <c r="J62" s="2231"/>
    </row>
    <row r="63" spans="1:10" ht="76.5" customHeight="1" x14ac:dyDescent="0.25">
      <c r="A63" s="2241"/>
      <c r="B63" s="2242"/>
      <c r="C63" s="1612" t="s">
        <v>205</v>
      </c>
      <c r="D63" s="1613">
        <v>2485</v>
      </c>
      <c r="E63" s="1613">
        <v>2484.6999999999998</v>
      </c>
      <c r="F63" s="1613">
        <f t="shared" si="3"/>
        <v>99.98792756539234</v>
      </c>
      <c r="G63" s="2231"/>
      <c r="H63" s="1613">
        <v>2484.6999999999998</v>
      </c>
      <c r="I63" s="1613">
        <f t="shared" si="4"/>
        <v>99.98792756539234</v>
      </c>
      <c r="J63" s="2231"/>
    </row>
    <row r="64" spans="1:10" ht="105.75" customHeight="1" x14ac:dyDescent="0.25">
      <c r="A64" s="2241"/>
      <c r="B64" s="2242"/>
      <c r="C64" s="1612" t="s">
        <v>214</v>
      </c>
      <c r="D64" s="1613">
        <v>1491</v>
      </c>
      <c r="E64" s="1613">
        <v>1490.8</v>
      </c>
      <c r="F64" s="1613">
        <f t="shared" si="3"/>
        <v>99.986586183769276</v>
      </c>
      <c r="G64" s="2231"/>
      <c r="H64" s="1613">
        <v>1490.8</v>
      </c>
      <c r="I64" s="1613">
        <f t="shared" si="4"/>
        <v>99.986586183769276</v>
      </c>
      <c r="J64" s="2231"/>
    </row>
    <row r="65" spans="1:10" ht="18.75" customHeight="1" x14ac:dyDescent="0.25">
      <c r="A65" s="2293" t="s">
        <v>75</v>
      </c>
      <c r="B65" s="1977" t="s">
        <v>1317</v>
      </c>
      <c r="C65" s="985" t="s">
        <v>235</v>
      </c>
      <c r="D65" s="991">
        <f>D66+D67+D68</f>
        <v>18016.900000000001</v>
      </c>
      <c r="E65" s="991">
        <f>E66+E67+E68</f>
        <v>16176.300000000001</v>
      </c>
      <c r="F65" s="991">
        <f t="shared" si="3"/>
        <v>89.784036099439973</v>
      </c>
      <c r="G65" s="987"/>
      <c r="H65" s="991">
        <f>H66+H67+H68</f>
        <v>16176.300000000001</v>
      </c>
      <c r="I65" s="991">
        <f t="shared" si="4"/>
        <v>89.784036099439973</v>
      </c>
      <c r="J65" s="1067"/>
    </row>
    <row r="66" spans="1:10" ht="72" customHeight="1" x14ac:dyDescent="0.25">
      <c r="A66" s="2293"/>
      <c r="B66" s="1977"/>
      <c r="C66" s="985" t="s">
        <v>537</v>
      </c>
      <c r="D66" s="991">
        <f>D80+D84</f>
        <v>5083.1000000000004</v>
      </c>
      <c r="E66" s="991">
        <f>E80+E84</f>
        <v>5032.3</v>
      </c>
      <c r="F66" s="991">
        <f t="shared" si="3"/>
        <v>99.000609864059328</v>
      </c>
      <c r="G66" s="987"/>
      <c r="H66" s="991">
        <f>H80+H84</f>
        <v>5032.3</v>
      </c>
      <c r="I66" s="991">
        <f t="shared" si="4"/>
        <v>99.000609864059328</v>
      </c>
      <c r="J66" s="1067"/>
    </row>
    <row r="67" spans="1:10" ht="88.5" customHeight="1" x14ac:dyDescent="0.25">
      <c r="A67" s="2293"/>
      <c r="B67" s="1977"/>
      <c r="C67" s="985" t="s">
        <v>205</v>
      </c>
      <c r="D67" s="991">
        <f>D70+D74+D77+D81+D85</f>
        <v>8612.4</v>
      </c>
      <c r="E67" s="991">
        <f>E70+E74+E77+E81+E85</f>
        <v>7488.6</v>
      </c>
      <c r="F67" s="991">
        <f t="shared" si="3"/>
        <v>86.951372439738066</v>
      </c>
      <c r="G67" s="987"/>
      <c r="H67" s="991">
        <f>H70+H74+H77+H81+H85</f>
        <v>7488.6</v>
      </c>
      <c r="I67" s="991">
        <f t="shared" si="4"/>
        <v>86.951372439738066</v>
      </c>
      <c r="J67" s="1067"/>
    </row>
    <row r="68" spans="1:10" ht="89.25" customHeight="1" x14ac:dyDescent="0.25">
      <c r="A68" s="2293"/>
      <c r="B68" s="1977"/>
      <c r="C68" s="985" t="s">
        <v>214</v>
      </c>
      <c r="D68" s="991">
        <f>D71+D72+D75+D78+D82+D86</f>
        <v>4321.3999999999996</v>
      </c>
      <c r="E68" s="991">
        <f>E71+E72+E75+E78+E82+E86</f>
        <v>3655.4</v>
      </c>
      <c r="F68" s="991">
        <f t="shared" si="3"/>
        <v>84.588327856713107</v>
      </c>
      <c r="G68" s="987"/>
      <c r="H68" s="991">
        <f>H71+H72+H75+H78+H82+H86</f>
        <v>3655.4</v>
      </c>
      <c r="I68" s="991">
        <f t="shared" si="4"/>
        <v>84.588327856713107</v>
      </c>
      <c r="J68" s="1067"/>
    </row>
    <row r="69" spans="1:10" ht="21.75" customHeight="1" x14ac:dyDescent="0.25">
      <c r="A69" s="2241" t="s">
        <v>1318</v>
      </c>
      <c r="B69" s="2242" t="s">
        <v>1319</v>
      </c>
      <c r="C69" s="1612" t="s">
        <v>235</v>
      </c>
      <c r="D69" s="1613">
        <f>D70+D71</f>
        <v>0</v>
      </c>
      <c r="E69" s="1613">
        <f>E70+E71</f>
        <v>0</v>
      </c>
      <c r="F69" s="1613">
        <v>0</v>
      </c>
      <c r="G69" s="1614"/>
      <c r="H69" s="1613">
        <f>H70+H71</f>
        <v>0</v>
      </c>
      <c r="I69" s="1613">
        <v>0</v>
      </c>
      <c r="J69" s="2231" t="s">
        <v>222</v>
      </c>
    </row>
    <row r="70" spans="1:10" ht="75" customHeight="1" x14ac:dyDescent="0.25">
      <c r="A70" s="2241"/>
      <c r="B70" s="2242"/>
      <c r="C70" s="1612" t="s">
        <v>205</v>
      </c>
      <c r="D70" s="1613">
        <v>0</v>
      </c>
      <c r="E70" s="1613">
        <v>0</v>
      </c>
      <c r="F70" s="1613">
        <v>0</v>
      </c>
      <c r="G70" s="1614"/>
      <c r="H70" s="1613">
        <v>0</v>
      </c>
      <c r="I70" s="1613">
        <v>0</v>
      </c>
      <c r="J70" s="2231"/>
    </row>
    <row r="71" spans="1:10" ht="90.75" customHeight="1" x14ac:dyDescent="0.25">
      <c r="A71" s="2241"/>
      <c r="B71" s="2242"/>
      <c r="C71" s="1612" t="s">
        <v>929</v>
      </c>
      <c r="D71" s="1613">
        <v>0</v>
      </c>
      <c r="E71" s="1613">
        <v>0</v>
      </c>
      <c r="F71" s="1613">
        <v>0</v>
      </c>
      <c r="G71" s="1614"/>
      <c r="H71" s="1613">
        <v>0</v>
      </c>
      <c r="I71" s="1613">
        <v>0</v>
      </c>
      <c r="J71" s="2231"/>
    </row>
    <row r="72" spans="1:10" ht="125.25" customHeight="1" x14ac:dyDescent="0.25">
      <c r="A72" s="1609" t="s">
        <v>1320</v>
      </c>
      <c r="B72" s="1608" t="s">
        <v>1321</v>
      </c>
      <c r="C72" s="1612" t="s">
        <v>214</v>
      </c>
      <c r="D72" s="1613">
        <v>0</v>
      </c>
      <c r="E72" s="1613">
        <v>0</v>
      </c>
      <c r="F72" s="1613">
        <v>0</v>
      </c>
      <c r="G72" s="1614"/>
      <c r="H72" s="1613">
        <v>0</v>
      </c>
      <c r="I72" s="1613">
        <v>0</v>
      </c>
      <c r="J72" s="1614" t="s">
        <v>222</v>
      </c>
    </row>
    <row r="73" spans="1:10" ht="17.25" customHeight="1" x14ac:dyDescent="0.25">
      <c r="A73" s="2241" t="s">
        <v>1322</v>
      </c>
      <c r="B73" s="2242" t="s">
        <v>1323</v>
      </c>
      <c r="C73" s="1612" t="s">
        <v>235</v>
      </c>
      <c r="D73" s="1613">
        <f>D74+D75</f>
        <v>11070</v>
      </c>
      <c r="E73" s="1613">
        <f>E74+E75</f>
        <v>9298.7999999999993</v>
      </c>
      <c r="F73" s="1613">
        <f>E73/D73*100</f>
        <v>84</v>
      </c>
      <c r="G73" s="2231" t="s">
        <v>1324</v>
      </c>
      <c r="H73" s="1613">
        <f>H74+H75</f>
        <v>9298.7999999999993</v>
      </c>
      <c r="I73" s="1613">
        <f t="shared" si="4"/>
        <v>84</v>
      </c>
      <c r="J73" s="2231" t="s">
        <v>1298</v>
      </c>
    </row>
    <row r="74" spans="1:10" ht="71.25" customHeight="1" x14ac:dyDescent="0.25">
      <c r="A74" s="2241"/>
      <c r="B74" s="2242"/>
      <c r="C74" s="1612" t="s">
        <v>205</v>
      </c>
      <c r="D74" s="1613">
        <v>6918</v>
      </c>
      <c r="E74" s="1613">
        <v>5811.2</v>
      </c>
      <c r="F74" s="1613">
        <f>E74/D74*100</f>
        <v>84.001156403584858</v>
      </c>
      <c r="G74" s="2288"/>
      <c r="H74" s="1613">
        <v>5811.2</v>
      </c>
      <c r="I74" s="1613">
        <f t="shared" si="4"/>
        <v>84.001156403584858</v>
      </c>
      <c r="J74" s="2231"/>
    </row>
    <row r="75" spans="1:10" ht="117" customHeight="1" x14ac:dyDescent="0.25">
      <c r="A75" s="2241"/>
      <c r="B75" s="2242"/>
      <c r="C75" s="1612" t="s">
        <v>214</v>
      </c>
      <c r="D75" s="1613">
        <v>4152</v>
      </c>
      <c r="E75" s="1613">
        <v>3487.6</v>
      </c>
      <c r="F75" s="1613">
        <f>E75/D75*100</f>
        <v>83.9980732177264</v>
      </c>
      <c r="G75" s="2288"/>
      <c r="H75" s="1613">
        <v>3487.6</v>
      </c>
      <c r="I75" s="1613">
        <f t="shared" si="4"/>
        <v>83.9980732177264</v>
      </c>
      <c r="J75" s="2231"/>
    </row>
    <row r="76" spans="1:10" ht="18" customHeight="1" x14ac:dyDescent="0.25">
      <c r="A76" s="2241" t="s">
        <v>1325</v>
      </c>
      <c r="B76" s="2242" t="s">
        <v>1326</v>
      </c>
      <c r="C76" s="1612" t="s">
        <v>235</v>
      </c>
      <c r="D76" s="1613">
        <f>D77+D78</f>
        <v>0</v>
      </c>
      <c r="E76" s="1613">
        <f>E77+E78</f>
        <v>0</v>
      </c>
      <c r="F76" s="1613">
        <v>0</v>
      </c>
      <c r="G76" s="2294"/>
      <c r="H76" s="1613">
        <f>H77+H78</f>
        <v>0</v>
      </c>
      <c r="I76" s="1613">
        <v>0</v>
      </c>
      <c r="J76" s="2231" t="s">
        <v>222</v>
      </c>
    </row>
    <row r="77" spans="1:10" ht="69.75" customHeight="1" x14ac:dyDescent="0.25">
      <c r="A77" s="2241"/>
      <c r="B77" s="2242"/>
      <c r="C77" s="1612" t="s">
        <v>205</v>
      </c>
      <c r="D77" s="1613">
        <v>0</v>
      </c>
      <c r="E77" s="1613">
        <v>0</v>
      </c>
      <c r="F77" s="1613">
        <v>0</v>
      </c>
      <c r="G77" s="2294"/>
      <c r="H77" s="1613">
        <v>0</v>
      </c>
      <c r="I77" s="1613">
        <v>0</v>
      </c>
      <c r="J77" s="2231"/>
    </row>
    <row r="78" spans="1:10" ht="87" customHeight="1" x14ac:dyDescent="0.25">
      <c r="A78" s="2241"/>
      <c r="B78" s="2242"/>
      <c r="C78" s="1612" t="s">
        <v>214</v>
      </c>
      <c r="D78" s="1613">
        <v>0</v>
      </c>
      <c r="E78" s="1613">
        <v>0</v>
      </c>
      <c r="F78" s="1613">
        <v>0</v>
      </c>
      <c r="G78" s="2294"/>
      <c r="H78" s="1613">
        <v>0</v>
      </c>
      <c r="I78" s="1613">
        <v>0</v>
      </c>
      <c r="J78" s="2231"/>
    </row>
    <row r="79" spans="1:10" ht="22.5" customHeight="1" x14ac:dyDescent="0.25">
      <c r="A79" s="2241" t="s">
        <v>1327</v>
      </c>
      <c r="B79" s="2242" t="s">
        <v>1328</v>
      </c>
      <c r="C79" s="1612" t="s">
        <v>235</v>
      </c>
      <c r="D79" s="1613">
        <f>D80+D81+D82</f>
        <v>6946.9</v>
      </c>
      <c r="E79" s="1613">
        <f>E80+E81+E82</f>
        <v>6877.5000000000009</v>
      </c>
      <c r="F79" s="1613">
        <f t="shared" si="3"/>
        <v>99.000993248787253</v>
      </c>
      <c r="G79" s="2231" t="s">
        <v>1329</v>
      </c>
      <c r="H79" s="1613">
        <f>H80+H81+H82</f>
        <v>6877.5000000000009</v>
      </c>
      <c r="I79" s="1613">
        <f t="shared" si="4"/>
        <v>99.000993248787253</v>
      </c>
      <c r="J79" s="2231"/>
    </row>
    <row r="80" spans="1:10" ht="76.5" customHeight="1" x14ac:dyDescent="0.25">
      <c r="A80" s="2241"/>
      <c r="B80" s="2242"/>
      <c r="C80" s="1612" t="s">
        <v>537</v>
      </c>
      <c r="D80" s="1613">
        <v>5083.1000000000004</v>
      </c>
      <c r="E80" s="1613">
        <v>5032.3</v>
      </c>
      <c r="F80" s="1613">
        <f t="shared" si="3"/>
        <v>99.000609864059328</v>
      </c>
      <c r="G80" s="2288"/>
      <c r="H80" s="1613">
        <v>5032.3</v>
      </c>
      <c r="I80" s="1613">
        <f t="shared" si="4"/>
        <v>99.000609864059328</v>
      </c>
      <c r="J80" s="2288"/>
    </row>
    <row r="81" spans="1:10" ht="68.25" customHeight="1" x14ac:dyDescent="0.25">
      <c r="A81" s="2241"/>
      <c r="B81" s="2242"/>
      <c r="C81" s="469" t="s">
        <v>205</v>
      </c>
      <c r="D81" s="1613">
        <v>1694.4</v>
      </c>
      <c r="E81" s="1613">
        <v>1677.4</v>
      </c>
      <c r="F81" s="1613">
        <f t="shared" si="3"/>
        <v>98.996694995278574</v>
      </c>
      <c r="G81" s="2288"/>
      <c r="H81" s="1613">
        <v>1677.4</v>
      </c>
      <c r="I81" s="1613">
        <f t="shared" si="4"/>
        <v>98.996694995278574</v>
      </c>
      <c r="J81" s="2288"/>
    </row>
    <row r="82" spans="1:10" ht="99" customHeight="1" x14ac:dyDescent="0.25">
      <c r="A82" s="2241"/>
      <c r="B82" s="2242"/>
      <c r="C82" s="469" t="s">
        <v>214</v>
      </c>
      <c r="D82" s="1613">
        <v>169.4</v>
      </c>
      <c r="E82" s="1613">
        <v>167.8</v>
      </c>
      <c r="F82" s="1613">
        <f t="shared" si="3"/>
        <v>99.055489964580872</v>
      </c>
      <c r="G82" s="2288"/>
      <c r="H82" s="1613">
        <v>167.8</v>
      </c>
      <c r="I82" s="1613">
        <f t="shared" si="4"/>
        <v>99.055489964580872</v>
      </c>
      <c r="J82" s="2288"/>
    </row>
    <row r="83" spans="1:10" ht="18" customHeight="1" x14ac:dyDescent="0.25">
      <c r="A83" s="2241" t="s">
        <v>1330</v>
      </c>
      <c r="B83" s="2242" t="s">
        <v>1331</v>
      </c>
      <c r="C83" s="1612" t="s">
        <v>235</v>
      </c>
      <c r="D83" s="1613">
        <f>D84+D85+D86</f>
        <v>0</v>
      </c>
      <c r="E83" s="1613">
        <f>E84+E85+E86</f>
        <v>0</v>
      </c>
      <c r="F83" s="1613">
        <v>0</v>
      </c>
      <c r="G83" s="2291"/>
      <c r="H83" s="1613">
        <f>H84+H85+H86</f>
        <v>0</v>
      </c>
      <c r="I83" s="1613">
        <v>0</v>
      </c>
      <c r="J83" s="2231" t="s">
        <v>222</v>
      </c>
    </row>
    <row r="84" spans="1:10" ht="72.75" customHeight="1" x14ac:dyDescent="0.25">
      <c r="A84" s="2241"/>
      <c r="B84" s="2242"/>
      <c r="C84" s="1612" t="s">
        <v>537</v>
      </c>
      <c r="D84" s="1613">
        <v>0</v>
      </c>
      <c r="E84" s="1613">
        <v>0</v>
      </c>
      <c r="F84" s="1613">
        <v>0</v>
      </c>
      <c r="G84" s="2292"/>
      <c r="H84" s="1613">
        <v>0</v>
      </c>
      <c r="I84" s="1613">
        <v>0</v>
      </c>
      <c r="J84" s="2231"/>
    </row>
    <row r="85" spans="1:10" ht="71.25" customHeight="1" x14ac:dyDescent="0.25">
      <c r="A85" s="2241"/>
      <c r="B85" s="2242"/>
      <c r="C85" s="1612" t="s">
        <v>205</v>
      </c>
      <c r="D85" s="1613">
        <v>0</v>
      </c>
      <c r="E85" s="1613">
        <v>0</v>
      </c>
      <c r="F85" s="1613">
        <v>0</v>
      </c>
      <c r="G85" s="2292"/>
      <c r="H85" s="1613">
        <v>0</v>
      </c>
      <c r="I85" s="1613">
        <v>0</v>
      </c>
      <c r="J85" s="2231"/>
    </row>
    <row r="86" spans="1:10" ht="88.5" customHeight="1" x14ac:dyDescent="0.25">
      <c r="A86" s="2241"/>
      <c r="B86" s="2242"/>
      <c r="C86" s="1612" t="s">
        <v>214</v>
      </c>
      <c r="D86" s="1613">
        <v>0</v>
      </c>
      <c r="E86" s="1613">
        <v>0</v>
      </c>
      <c r="F86" s="1613">
        <v>0</v>
      </c>
      <c r="G86" s="2292"/>
      <c r="H86" s="1613">
        <v>0</v>
      </c>
      <c r="I86" s="1613">
        <v>0</v>
      </c>
      <c r="J86" s="2231"/>
    </row>
    <row r="87" spans="1:10" ht="19.5" customHeight="1" x14ac:dyDescent="0.25">
      <c r="A87" s="2293"/>
      <c r="B87" s="1771" t="s">
        <v>271</v>
      </c>
      <c r="C87" s="985" t="s">
        <v>235</v>
      </c>
      <c r="D87" s="991">
        <f>D88+D89+D90</f>
        <v>76562.899999999994</v>
      </c>
      <c r="E87" s="991">
        <f>E88+E89+E90</f>
        <v>74485.5</v>
      </c>
      <c r="F87" s="991">
        <f t="shared" si="3"/>
        <v>97.286675400226486</v>
      </c>
      <c r="G87" s="1067"/>
      <c r="H87" s="991">
        <f>H88+H89+H90</f>
        <v>74485.5</v>
      </c>
      <c r="I87" s="991">
        <f>H87/D87*100</f>
        <v>97.286675400226486</v>
      </c>
      <c r="J87" s="1067"/>
    </row>
    <row r="88" spans="1:10" ht="72.75" customHeight="1" x14ac:dyDescent="0.25">
      <c r="A88" s="2293"/>
      <c r="B88" s="1771"/>
      <c r="C88" s="985" t="s">
        <v>537</v>
      </c>
      <c r="D88" s="991">
        <f>D66</f>
        <v>5083.1000000000004</v>
      </c>
      <c r="E88" s="991">
        <f>E66</f>
        <v>5032.3</v>
      </c>
      <c r="F88" s="991">
        <f t="shared" si="3"/>
        <v>99.000609864059328</v>
      </c>
      <c r="G88" s="1067"/>
      <c r="H88" s="991">
        <f>H66</f>
        <v>5032.3</v>
      </c>
      <c r="I88" s="991">
        <f t="shared" ref="I88:I94" si="5">H88/D88*100</f>
        <v>99.000609864059328</v>
      </c>
      <c r="J88" s="1067"/>
    </row>
    <row r="89" spans="1:10" ht="89.25" customHeight="1" x14ac:dyDescent="0.25">
      <c r="A89" s="2293"/>
      <c r="B89" s="1771"/>
      <c r="C89" s="985" t="s">
        <v>205</v>
      </c>
      <c r="D89" s="991">
        <f>D60+D67</f>
        <v>11097.4</v>
      </c>
      <c r="E89" s="991">
        <f>E60+E67</f>
        <v>9973.2999999999993</v>
      </c>
      <c r="F89" s="991">
        <f t="shared" si="3"/>
        <v>89.870600320795859</v>
      </c>
      <c r="G89" s="1067"/>
      <c r="H89" s="991">
        <f>H60+H67</f>
        <v>9973.2999999999993</v>
      </c>
      <c r="I89" s="991">
        <f t="shared" si="5"/>
        <v>89.870600320795859</v>
      </c>
      <c r="J89" s="1067"/>
    </row>
    <row r="90" spans="1:10" ht="90" customHeight="1" x14ac:dyDescent="0.25">
      <c r="A90" s="2293"/>
      <c r="B90" s="1771"/>
      <c r="C90" s="985" t="s">
        <v>214</v>
      </c>
      <c r="D90" s="991">
        <f>D41+D47+D50+D55+D57+D61+D68</f>
        <v>60382.400000000001</v>
      </c>
      <c r="E90" s="991">
        <f>E41+E47+E50+E55+E57+E61+E68</f>
        <v>59479.9</v>
      </c>
      <c r="F90" s="991">
        <f t="shared" si="3"/>
        <v>98.50535917750868</v>
      </c>
      <c r="G90" s="1067"/>
      <c r="H90" s="991">
        <f>H41+H47+H50+H55+H57+H61+H68</f>
        <v>59479.9</v>
      </c>
      <c r="I90" s="991">
        <f t="shared" si="5"/>
        <v>98.50535917750868</v>
      </c>
      <c r="J90" s="1067"/>
    </row>
    <row r="91" spans="1:10" ht="18.75" customHeight="1" x14ac:dyDescent="0.25">
      <c r="A91" s="2289"/>
      <c r="B91" s="2290" t="s">
        <v>314</v>
      </c>
      <c r="C91" s="985" t="s">
        <v>235</v>
      </c>
      <c r="D91" s="1070">
        <f>D92+D93+D94</f>
        <v>310052.40000000002</v>
      </c>
      <c r="E91" s="1071">
        <f>E92+E93+E94</f>
        <v>307766.90000000002</v>
      </c>
      <c r="F91" s="991">
        <f t="shared" si="3"/>
        <v>99.262866534817988</v>
      </c>
      <c r="G91" s="1072"/>
      <c r="H91" s="1071">
        <f>H92+H93+H94</f>
        <v>307766.90000000002</v>
      </c>
      <c r="I91" s="991">
        <f t="shared" si="5"/>
        <v>99.262866534817988</v>
      </c>
      <c r="J91" s="1072"/>
    </row>
    <row r="92" spans="1:10" ht="72" customHeight="1" x14ac:dyDescent="0.25">
      <c r="A92" s="2289"/>
      <c r="B92" s="2290"/>
      <c r="C92" s="985" t="s">
        <v>537</v>
      </c>
      <c r="D92" s="1070">
        <f>D88</f>
        <v>5083.1000000000004</v>
      </c>
      <c r="E92" s="1071">
        <f>E88</f>
        <v>5032.3</v>
      </c>
      <c r="F92" s="991">
        <f t="shared" si="3"/>
        <v>99.000609864059328</v>
      </c>
      <c r="G92" s="1072"/>
      <c r="H92" s="1071">
        <f>H88</f>
        <v>5032.3</v>
      </c>
      <c r="I92" s="991">
        <f t="shared" si="5"/>
        <v>99.000609864059328</v>
      </c>
      <c r="J92" s="1072"/>
    </row>
    <row r="93" spans="1:10" ht="89.25" customHeight="1" x14ac:dyDescent="0.25">
      <c r="A93" s="2289"/>
      <c r="B93" s="2290"/>
      <c r="C93" s="985" t="s">
        <v>205</v>
      </c>
      <c r="D93" s="1070">
        <f>D38+D89</f>
        <v>23546.400000000001</v>
      </c>
      <c r="E93" s="1071">
        <f>E38+E89</f>
        <v>22293.199999999997</v>
      </c>
      <c r="F93" s="991">
        <f t="shared" si="3"/>
        <v>94.67774266979238</v>
      </c>
      <c r="G93" s="1072"/>
      <c r="H93" s="1071">
        <f>H38+H89</f>
        <v>22293.199999999997</v>
      </c>
      <c r="I93" s="991">
        <f t="shared" si="5"/>
        <v>94.67774266979238</v>
      </c>
      <c r="J93" s="1072"/>
    </row>
    <row r="94" spans="1:10" ht="87" customHeight="1" x14ac:dyDescent="0.25">
      <c r="A94" s="2289"/>
      <c r="B94" s="2290"/>
      <c r="C94" s="985" t="s">
        <v>214</v>
      </c>
      <c r="D94" s="1070">
        <f>D39+D90</f>
        <v>281422.90000000002</v>
      </c>
      <c r="E94" s="1071">
        <f>E39+E90</f>
        <v>280441.40000000002</v>
      </c>
      <c r="F94" s="991">
        <f t="shared" si="3"/>
        <v>99.651236626443691</v>
      </c>
      <c r="G94" s="1072"/>
      <c r="H94" s="1071">
        <f>H39+H90</f>
        <v>280441.40000000002</v>
      </c>
      <c r="I94" s="991">
        <f t="shared" si="5"/>
        <v>99.651236626443691</v>
      </c>
      <c r="J94" s="1072"/>
    </row>
  </sheetData>
  <mergeCells count="101">
    <mergeCell ref="A2:J2"/>
    <mergeCell ref="A3:J3"/>
    <mergeCell ref="A4:J4"/>
    <mergeCell ref="A8:J8"/>
    <mergeCell ref="A12:A13"/>
    <mergeCell ref="B12:B13"/>
    <mergeCell ref="C12:C13"/>
    <mergeCell ref="D12:D13"/>
    <mergeCell ref="E12:E13"/>
    <mergeCell ref="F12:F13"/>
    <mergeCell ref="A17:A19"/>
    <mergeCell ref="B17:B19"/>
    <mergeCell ref="G17:G19"/>
    <mergeCell ref="J17:J19"/>
    <mergeCell ref="A20:A22"/>
    <mergeCell ref="B20:B22"/>
    <mergeCell ref="G20:G22"/>
    <mergeCell ref="J20:J22"/>
    <mergeCell ref="G12:G13"/>
    <mergeCell ref="H12:H13"/>
    <mergeCell ref="I12:I13"/>
    <mergeCell ref="J12:J13"/>
    <mergeCell ref="A14:A16"/>
    <mergeCell ref="B14:B16"/>
    <mergeCell ref="A31:A33"/>
    <mergeCell ref="B31:B33"/>
    <mergeCell ref="J31:J33"/>
    <mergeCell ref="A34:A36"/>
    <mergeCell ref="B34:B36"/>
    <mergeCell ref="G34:G36"/>
    <mergeCell ref="J34:J36"/>
    <mergeCell ref="A25:A27"/>
    <mergeCell ref="B25:B27"/>
    <mergeCell ref="G25:G27"/>
    <mergeCell ref="J25:J27"/>
    <mergeCell ref="A28:A30"/>
    <mergeCell ref="B28:B30"/>
    <mergeCell ref="A37:A39"/>
    <mergeCell ref="B37:B39"/>
    <mergeCell ref="A40:J40"/>
    <mergeCell ref="A44:A45"/>
    <mergeCell ref="B44:B45"/>
    <mergeCell ref="C44:C45"/>
    <mergeCell ref="D44:D45"/>
    <mergeCell ref="E44:E45"/>
    <mergeCell ref="F44:F45"/>
    <mergeCell ref="G44:G45"/>
    <mergeCell ref="H44:H45"/>
    <mergeCell ref="I44:I45"/>
    <mergeCell ref="J44:J45"/>
    <mergeCell ref="J48:J49"/>
    <mergeCell ref="A53:A54"/>
    <mergeCell ref="B53:B54"/>
    <mergeCell ref="C53:C54"/>
    <mergeCell ref="D53:D54"/>
    <mergeCell ref="E53:E54"/>
    <mergeCell ref="F53:F54"/>
    <mergeCell ref="G53:G54"/>
    <mergeCell ref="H53:H54"/>
    <mergeCell ref="I53:I54"/>
    <mergeCell ref="J53:J54"/>
    <mergeCell ref="A48:A49"/>
    <mergeCell ref="B48:B49"/>
    <mergeCell ref="C48:C49"/>
    <mergeCell ref="D48:D49"/>
    <mergeCell ref="E48:E49"/>
    <mergeCell ref="F48:F49"/>
    <mergeCell ref="G48:G49"/>
    <mergeCell ref="H48:H49"/>
    <mergeCell ref="I48:I49"/>
    <mergeCell ref="A59:A61"/>
    <mergeCell ref="B59:B61"/>
    <mergeCell ref="A62:A64"/>
    <mergeCell ref="B62:B64"/>
    <mergeCell ref="G62:G64"/>
    <mergeCell ref="J62:J64"/>
    <mergeCell ref="A65:A68"/>
    <mergeCell ref="B65:B68"/>
    <mergeCell ref="A69:A71"/>
    <mergeCell ref="B69:B71"/>
    <mergeCell ref="J69:J71"/>
    <mergeCell ref="A73:A75"/>
    <mergeCell ref="B73:B75"/>
    <mergeCell ref="G73:G75"/>
    <mergeCell ref="J73:J75"/>
    <mergeCell ref="A91:A94"/>
    <mergeCell ref="B91:B94"/>
    <mergeCell ref="A83:A86"/>
    <mergeCell ref="B83:B86"/>
    <mergeCell ref="G83:G86"/>
    <mergeCell ref="J83:J86"/>
    <mergeCell ref="A87:A90"/>
    <mergeCell ref="B87:B90"/>
    <mergeCell ref="A76:A78"/>
    <mergeCell ref="B76:B78"/>
    <mergeCell ref="G76:G78"/>
    <mergeCell ref="J76:J78"/>
    <mergeCell ref="A79:A82"/>
    <mergeCell ref="B79:B82"/>
    <mergeCell ref="G79:G82"/>
    <mergeCell ref="J79:J82"/>
  </mergeCells>
  <pageMargins left="0.78740157480314965" right="0.39370078740157483" top="0.78740157480314965" bottom="0.78740157480314965" header="0.39370078740157483" footer="0.39370078740157483"/>
  <pageSetup paperSize="9" scale="62" firstPageNumber="246" orientation="landscape" useFirstPageNumber="1" r:id="rId1"/>
  <headerFooter>
    <oddFooter>&amp;R&amp;"Arial,обычный"&amp;14&amp;P</oddFooter>
  </headerFooter>
  <rowBreaks count="6" manualBreakCount="6">
    <brk id="13" max="16383" man="1"/>
    <brk id="30" max="16383" man="1"/>
    <brk id="39" max="16383" man="1"/>
    <brk id="47" max="16383" man="1"/>
    <brk id="61" max="16383" man="1"/>
    <brk id="90" max="16383" man="1"/>
  </rowBreaks>
  <colBreaks count="1" manualBreakCount="1">
    <brk id="10" max="1048575"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7030A0"/>
  </sheetPr>
  <dimension ref="A1:K35"/>
  <sheetViews>
    <sheetView tabSelected="1" topLeftCell="A31" zoomScale="50" zoomScaleNormal="50" workbookViewId="0">
      <selection activeCell="K14" sqref="K14"/>
    </sheetView>
  </sheetViews>
  <sheetFormatPr defaultRowHeight="15" x14ac:dyDescent="0.25"/>
  <cols>
    <col min="1" max="1" width="5.7109375" style="1073" customWidth="1"/>
    <col min="2" max="2" width="77.7109375" style="1073" customWidth="1"/>
    <col min="3" max="3" width="11.7109375" style="1073" customWidth="1"/>
    <col min="4" max="6" width="15.7109375" style="1073" customWidth="1"/>
    <col min="7" max="7" width="73.7109375" style="1073" customWidth="1"/>
    <col min="8" max="8" width="9.140625" style="1073"/>
    <col min="9" max="9" width="12.140625" style="1073" bestFit="1" customWidth="1"/>
    <col min="10" max="10" width="12.28515625" style="1073" customWidth="1"/>
    <col min="11" max="251" width="9.140625" style="1073"/>
    <col min="252" max="252" width="7.7109375" style="1073" customWidth="1"/>
    <col min="253" max="253" width="37.7109375" style="1073" customWidth="1"/>
    <col min="254" max="254" width="15.7109375" style="1073" customWidth="1"/>
    <col min="255" max="255" width="11.7109375" style="1073" customWidth="1"/>
    <col min="256" max="258" width="15.7109375" style="1073" customWidth="1"/>
    <col min="259" max="259" width="30.7109375" style="1073" customWidth="1"/>
    <col min="260" max="260" width="13.7109375" style="1073" customWidth="1"/>
    <col min="261" max="261" width="21.7109375" style="1073" customWidth="1"/>
    <col min="262" max="263" width="15.7109375" style="1073" customWidth="1"/>
    <col min="264" max="264" width="9.140625" style="1073"/>
    <col min="265" max="265" width="12.140625" style="1073" bestFit="1" customWidth="1"/>
    <col min="266" max="266" width="12.28515625" style="1073" customWidth="1"/>
    <col min="267" max="507" width="9.140625" style="1073"/>
    <col min="508" max="508" width="7.7109375" style="1073" customWidth="1"/>
    <col min="509" max="509" width="37.7109375" style="1073" customWidth="1"/>
    <col min="510" max="510" width="15.7109375" style="1073" customWidth="1"/>
    <col min="511" max="511" width="11.7109375" style="1073" customWidth="1"/>
    <col min="512" max="514" width="15.7109375" style="1073" customWidth="1"/>
    <col min="515" max="515" width="30.7109375" style="1073" customWidth="1"/>
    <col min="516" max="516" width="13.7109375" style="1073" customWidth="1"/>
    <col min="517" max="517" width="21.7109375" style="1073" customWidth="1"/>
    <col min="518" max="519" width="15.7109375" style="1073" customWidth="1"/>
    <col min="520" max="520" width="9.140625" style="1073"/>
    <col min="521" max="521" width="12.140625" style="1073" bestFit="1" customWidth="1"/>
    <col min="522" max="522" width="12.28515625" style="1073" customWidth="1"/>
    <col min="523" max="763" width="9.140625" style="1073"/>
    <col min="764" max="764" width="7.7109375" style="1073" customWidth="1"/>
    <col min="765" max="765" width="37.7109375" style="1073" customWidth="1"/>
    <col min="766" max="766" width="15.7109375" style="1073" customWidth="1"/>
    <col min="767" max="767" width="11.7109375" style="1073" customWidth="1"/>
    <col min="768" max="770" width="15.7109375" style="1073" customWidth="1"/>
    <col min="771" max="771" width="30.7109375" style="1073" customWidth="1"/>
    <col min="772" max="772" width="13.7109375" style="1073" customWidth="1"/>
    <col min="773" max="773" width="21.7109375" style="1073" customWidth="1"/>
    <col min="774" max="775" width="15.7109375" style="1073" customWidth="1"/>
    <col min="776" max="776" width="9.140625" style="1073"/>
    <col min="777" max="777" width="12.140625" style="1073" bestFit="1" customWidth="1"/>
    <col min="778" max="778" width="12.28515625" style="1073" customWidth="1"/>
    <col min="779" max="1019" width="9.140625" style="1073"/>
    <col min="1020" max="1020" width="7.7109375" style="1073" customWidth="1"/>
    <col min="1021" max="1021" width="37.7109375" style="1073" customWidth="1"/>
    <col min="1022" max="1022" width="15.7109375" style="1073" customWidth="1"/>
    <col min="1023" max="1023" width="11.7109375" style="1073" customWidth="1"/>
    <col min="1024" max="1026" width="15.7109375" style="1073" customWidth="1"/>
    <col min="1027" max="1027" width="30.7109375" style="1073" customWidth="1"/>
    <col min="1028" max="1028" width="13.7109375" style="1073" customWidth="1"/>
    <col min="1029" max="1029" width="21.7109375" style="1073" customWidth="1"/>
    <col min="1030" max="1031" width="15.7109375" style="1073" customWidth="1"/>
    <col min="1032" max="1032" width="9.140625" style="1073"/>
    <col min="1033" max="1033" width="12.140625" style="1073" bestFit="1" customWidth="1"/>
    <col min="1034" max="1034" width="12.28515625" style="1073" customWidth="1"/>
    <col min="1035" max="1275" width="9.140625" style="1073"/>
    <col min="1276" max="1276" width="7.7109375" style="1073" customWidth="1"/>
    <col min="1277" max="1277" width="37.7109375" style="1073" customWidth="1"/>
    <col min="1278" max="1278" width="15.7109375" style="1073" customWidth="1"/>
    <col min="1279" max="1279" width="11.7109375" style="1073" customWidth="1"/>
    <col min="1280" max="1282" width="15.7109375" style="1073" customWidth="1"/>
    <col min="1283" max="1283" width="30.7109375" style="1073" customWidth="1"/>
    <col min="1284" max="1284" width="13.7109375" style="1073" customWidth="1"/>
    <col min="1285" max="1285" width="21.7109375" style="1073" customWidth="1"/>
    <col min="1286" max="1287" width="15.7109375" style="1073" customWidth="1"/>
    <col min="1288" max="1288" width="9.140625" style="1073"/>
    <col min="1289" max="1289" width="12.140625" style="1073" bestFit="1" customWidth="1"/>
    <col min="1290" max="1290" width="12.28515625" style="1073" customWidth="1"/>
    <col min="1291" max="1531" width="9.140625" style="1073"/>
    <col min="1532" max="1532" width="7.7109375" style="1073" customWidth="1"/>
    <col min="1533" max="1533" width="37.7109375" style="1073" customWidth="1"/>
    <col min="1534" max="1534" width="15.7109375" style="1073" customWidth="1"/>
    <col min="1535" max="1535" width="11.7109375" style="1073" customWidth="1"/>
    <col min="1536" max="1538" width="15.7109375" style="1073" customWidth="1"/>
    <col min="1539" max="1539" width="30.7109375" style="1073" customWidth="1"/>
    <col min="1540" max="1540" width="13.7109375" style="1073" customWidth="1"/>
    <col min="1541" max="1541" width="21.7109375" style="1073" customWidth="1"/>
    <col min="1542" max="1543" width="15.7109375" style="1073" customWidth="1"/>
    <col min="1544" max="1544" width="9.140625" style="1073"/>
    <col min="1545" max="1545" width="12.140625" style="1073" bestFit="1" customWidth="1"/>
    <col min="1546" max="1546" width="12.28515625" style="1073" customWidth="1"/>
    <col min="1547" max="1787" width="9.140625" style="1073"/>
    <col min="1788" max="1788" width="7.7109375" style="1073" customWidth="1"/>
    <col min="1789" max="1789" width="37.7109375" style="1073" customWidth="1"/>
    <col min="1790" max="1790" width="15.7109375" style="1073" customWidth="1"/>
    <col min="1791" max="1791" width="11.7109375" style="1073" customWidth="1"/>
    <col min="1792" max="1794" width="15.7109375" style="1073" customWidth="1"/>
    <col min="1795" max="1795" width="30.7109375" style="1073" customWidth="1"/>
    <col min="1796" max="1796" width="13.7109375" style="1073" customWidth="1"/>
    <col min="1797" max="1797" width="21.7109375" style="1073" customWidth="1"/>
    <col min="1798" max="1799" width="15.7109375" style="1073" customWidth="1"/>
    <col min="1800" max="1800" width="9.140625" style="1073"/>
    <col min="1801" max="1801" width="12.140625" style="1073" bestFit="1" customWidth="1"/>
    <col min="1802" max="1802" width="12.28515625" style="1073" customWidth="1"/>
    <col min="1803" max="2043" width="9.140625" style="1073"/>
    <col min="2044" max="2044" width="7.7109375" style="1073" customWidth="1"/>
    <col min="2045" max="2045" width="37.7109375" style="1073" customWidth="1"/>
    <col min="2046" max="2046" width="15.7109375" style="1073" customWidth="1"/>
    <col min="2047" max="2047" width="11.7109375" style="1073" customWidth="1"/>
    <col min="2048" max="2050" width="15.7109375" style="1073" customWidth="1"/>
    <col min="2051" max="2051" width="30.7109375" style="1073" customWidth="1"/>
    <col min="2052" max="2052" width="13.7109375" style="1073" customWidth="1"/>
    <col min="2053" max="2053" width="21.7109375" style="1073" customWidth="1"/>
    <col min="2054" max="2055" width="15.7109375" style="1073" customWidth="1"/>
    <col min="2056" max="2056" width="9.140625" style="1073"/>
    <col min="2057" max="2057" width="12.140625" style="1073" bestFit="1" customWidth="1"/>
    <col min="2058" max="2058" width="12.28515625" style="1073" customWidth="1"/>
    <col min="2059" max="2299" width="9.140625" style="1073"/>
    <col min="2300" max="2300" width="7.7109375" style="1073" customWidth="1"/>
    <col min="2301" max="2301" width="37.7109375" style="1073" customWidth="1"/>
    <col min="2302" max="2302" width="15.7109375" style="1073" customWidth="1"/>
    <col min="2303" max="2303" width="11.7109375" style="1073" customWidth="1"/>
    <col min="2304" max="2306" width="15.7109375" style="1073" customWidth="1"/>
    <col min="2307" max="2307" width="30.7109375" style="1073" customWidth="1"/>
    <col min="2308" max="2308" width="13.7109375" style="1073" customWidth="1"/>
    <col min="2309" max="2309" width="21.7109375" style="1073" customWidth="1"/>
    <col min="2310" max="2311" width="15.7109375" style="1073" customWidth="1"/>
    <col min="2312" max="2312" width="9.140625" style="1073"/>
    <col min="2313" max="2313" width="12.140625" style="1073" bestFit="1" customWidth="1"/>
    <col min="2314" max="2314" width="12.28515625" style="1073" customWidth="1"/>
    <col min="2315" max="2555" width="9.140625" style="1073"/>
    <col min="2556" max="2556" width="7.7109375" style="1073" customWidth="1"/>
    <col min="2557" max="2557" width="37.7109375" style="1073" customWidth="1"/>
    <col min="2558" max="2558" width="15.7109375" style="1073" customWidth="1"/>
    <col min="2559" max="2559" width="11.7109375" style="1073" customWidth="1"/>
    <col min="2560" max="2562" width="15.7109375" style="1073" customWidth="1"/>
    <col min="2563" max="2563" width="30.7109375" style="1073" customWidth="1"/>
    <col min="2564" max="2564" width="13.7109375" style="1073" customWidth="1"/>
    <col min="2565" max="2565" width="21.7109375" style="1073" customWidth="1"/>
    <col min="2566" max="2567" width="15.7109375" style="1073" customWidth="1"/>
    <col min="2568" max="2568" width="9.140625" style="1073"/>
    <col min="2569" max="2569" width="12.140625" style="1073" bestFit="1" customWidth="1"/>
    <col min="2570" max="2570" width="12.28515625" style="1073" customWidth="1"/>
    <col min="2571" max="2811" width="9.140625" style="1073"/>
    <col min="2812" max="2812" width="7.7109375" style="1073" customWidth="1"/>
    <col min="2813" max="2813" width="37.7109375" style="1073" customWidth="1"/>
    <col min="2814" max="2814" width="15.7109375" style="1073" customWidth="1"/>
    <col min="2815" max="2815" width="11.7109375" style="1073" customWidth="1"/>
    <col min="2816" max="2818" width="15.7109375" style="1073" customWidth="1"/>
    <col min="2819" max="2819" width="30.7109375" style="1073" customWidth="1"/>
    <col min="2820" max="2820" width="13.7109375" style="1073" customWidth="1"/>
    <col min="2821" max="2821" width="21.7109375" style="1073" customWidth="1"/>
    <col min="2822" max="2823" width="15.7109375" style="1073" customWidth="1"/>
    <col min="2824" max="2824" width="9.140625" style="1073"/>
    <col min="2825" max="2825" width="12.140625" style="1073" bestFit="1" customWidth="1"/>
    <col min="2826" max="2826" width="12.28515625" style="1073" customWidth="1"/>
    <col min="2827" max="3067" width="9.140625" style="1073"/>
    <col min="3068" max="3068" width="7.7109375" style="1073" customWidth="1"/>
    <col min="3069" max="3069" width="37.7109375" style="1073" customWidth="1"/>
    <col min="3070" max="3070" width="15.7109375" style="1073" customWidth="1"/>
    <col min="3071" max="3071" width="11.7109375" style="1073" customWidth="1"/>
    <col min="3072" max="3074" width="15.7109375" style="1073" customWidth="1"/>
    <col min="3075" max="3075" width="30.7109375" style="1073" customWidth="1"/>
    <col min="3076" max="3076" width="13.7109375" style="1073" customWidth="1"/>
    <col min="3077" max="3077" width="21.7109375" style="1073" customWidth="1"/>
    <col min="3078" max="3079" width="15.7109375" style="1073" customWidth="1"/>
    <col min="3080" max="3080" width="9.140625" style="1073"/>
    <col min="3081" max="3081" width="12.140625" style="1073" bestFit="1" customWidth="1"/>
    <col min="3082" max="3082" width="12.28515625" style="1073" customWidth="1"/>
    <col min="3083" max="3323" width="9.140625" style="1073"/>
    <col min="3324" max="3324" width="7.7109375" style="1073" customWidth="1"/>
    <col min="3325" max="3325" width="37.7109375" style="1073" customWidth="1"/>
    <col min="3326" max="3326" width="15.7109375" style="1073" customWidth="1"/>
    <col min="3327" max="3327" width="11.7109375" style="1073" customWidth="1"/>
    <col min="3328" max="3330" width="15.7109375" style="1073" customWidth="1"/>
    <col min="3331" max="3331" width="30.7109375" style="1073" customWidth="1"/>
    <col min="3332" max="3332" width="13.7109375" style="1073" customWidth="1"/>
    <col min="3333" max="3333" width="21.7109375" style="1073" customWidth="1"/>
    <col min="3334" max="3335" width="15.7109375" style="1073" customWidth="1"/>
    <col min="3336" max="3336" width="9.140625" style="1073"/>
    <col min="3337" max="3337" width="12.140625" style="1073" bestFit="1" customWidth="1"/>
    <col min="3338" max="3338" width="12.28515625" style="1073" customWidth="1"/>
    <col min="3339" max="3579" width="9.140625" style="1073"/>
    <col min="3580" max="3580" width="7.7109375" style="1073" customWidth="1"/>
    <col min="3581" max="3581" width="37.7109375" style="1073" customWidth="1"/>
    <col min="3582" max="3582" width="15.7109375" style="1073" customWidth="1"/>
    <col min="3583" max="3583" width="11.7109375" style="1073" customWidth="1"/>
    <col min="3584" max="3586" width="15.7109375" style="1073" customWidth="1"/>
    <col min="3587" max="3587" width="30.7109375" style="1073" customWidth="1"/>
    <col min="3588" max="3588" width="13.7109375" style="1073" customWidth="1"/>
    <col min="3589" max="3589" width="21.7109375" style="1073" customWidth="1"/>
    <col min="3590" max="3591" width="15.7109375" style="1073" customWidth="1"/>
    <col min="3592" max="3592" width="9.140625" style="1073"/>
    <col min="3593" max="3593" width="12.140625" style="1073" bestFit="1" customWidth="1"/>
    <col min="3594" max="3594" width="12.28515625" style="1073" customWidth="1"/>
    <col min="3595" max="3835" width="9.140625" style="1073"/>
    <col min="3836" max="3836" width="7.7109375" style="1073" customWidth="1"/>
    <col min="3837" max="3837" width="37.7109375" style="1073" customWidth="1"/>
    <col min="3838" max="3838" width="15.7109375" style="1073" customWidth="1"/>
    <col min="3839" max="3839" width="11.7109375" style="1073" customWidth="1"/>
    <col min="3840" max="3842" width="15.7109375" style="1073" customWidth="1"/>
    <col min="3843" max="3843" width="30.7109375" style="1073" customWidth="1"/>
    <col min="3844" max="3844" width="13.7109375" style="1073" customWidth="1"/>
    <col min="3845" max="3845" width="21.7109375" style="1073" customWidth="1"/>
    <col min="3846" max="3847" width="15.7109375" style="1073" customWidth="1"/>
    <col min="3848" max="3848" width="9.140625" style="1073"/>
    <col min="3849" max="3849" width="12.140625" style="1073" bestFit="1" customWidth="1"/>
    <col min="3850" max="3850" width="12.28515625" style="1073" customWidth="1"/>
    <col min="3851" max="4091" width="9.140625" style="1073"/>
    <col min="4092" max="4092" width="7.7109375" style="1073" customWidth="1"/>
    <col min="4093" max="4093" width="37.7109375" style="1073" customWidth="1"/>
    <col min="4094" max="4094" width="15.7109375" style="1073" customWidth="1"/>
    <col min="4095" max="4095" width="11.7109375" style="1073" customWidth="1"/>
    <col min="4096" max="4098" width="15.7109375" style="1073" customWidth="1"/>
    <col min="4099" max="4099" width="30.7109375" style="1073" customWidth="1"/>
    <col min="4100" max="4100" width="13.7109375" style="1073" customWidth="1"/>
    <col min="4101" max="4101" width="21.7109375" style="1073" customWidth="1"/>
    <col min="4102" max="4103" width="15.7109375" style="1073" customWidth="1"/>
    <col min="4104" max="4104" width="9.140625" style="1073"/>
    <col min="4105" max="4105" width="12.140625" style="1073" bestFit="1" customWidth="1"/>
    <col min="4106" max="4106" width="12.28515625" style="1073" customWidth="1"/>
    <col min="4107" max="4347" width="9.140625" style="1073"/>
    <col min="4348" max="4348" width="7.7109375" style="1073" customWidth="1"/>
    <col min="4349" max="4349" width="37.7109375" style="1073" customWidth="1"/>
    <col min="4350" max="4350" width="15.7109375" style="1073" customWidth="1"/>
    <col min="4351" max="4351" width="11.7109375" style="1073" customWidth="1"/>
    <col min="4352" max="4354" width="15.7109375" style="1073" customWidth="1"/>
    <col min="4355" max="4355" width="30.7109375" style="1073" customWidth="1"/>
    <col min="4356" max="4356" width="13.7109375" style="1073" customWidth="1"/>
    <col min="4357" max="4357" width="21.7109375" style="1073" customWidth="1"/>
    <col min="4358" max="4359" width="15.7109375" style="1073" customWidth="1"/>
    <col min="4360" max="4360" width="9.140625" style="1073"/>
    <col min="4361" max="4361" width="12.140625" style="1073" bestFit="1" customWidth="1"/>
    <col min="4362" max="4362" width="12.28515625" style="1073" customWidth="1"/>
    <col min="4363" max="4603" width="9.140625" style="1073"/>
    <col min="4604" max="4604" width="7.7109375" style="1073" customWidth="1"/>
    <col min="4605" max="4605" width="37.7109375" style="1073" customWidth="1"/>
    <col min="4606" max="4606" width="15.7109375" style="1073" customWidth="1"/>
    <col min="4607" max="4607" width="11.7109375" style="1073" customWidth="1"/>
    <col min="4608" max="4610" width="15.7109375" style="1073" customWidth="1"/>
    <col min="4611" max="4611" width="30.7109375" style="1073" customWidth="1"/>
    <col min="4612" max="4612" width="13.7109375" style="1073" customWidth="1"/>
    <col min="4613" max="4613" width="21.7109375" style="1073" customWidth="1"/>
    <col min="4614" max="4615" width="15.7109375" style="1073" customWidth="1"/>
    <col min="4616" max="4616" width="9.140625" style="1073"/>
    <col min="4617" max="4617" width="12.140625" style="1073" bestFit="1" customWidth="1"/>
    <col min="4618" max="4618" width="12.28515625" style="1073" customWidth="1"/>
    <col min="4619" max="4859" width="9.140625" style="1073"/>
    <col min="4860" max="4860" width="7.7109375" style="1073" customWidth="1"/>
    <col min="4861" max="4861" width="37.7109375" style="1073" customWidth="1"/>
    <col min="4862" max="4862" width="15.7109375" style="1073" customWidth="1"/>
    <col min="4863" max="4863" width="11.7109375" style="1073" customWidth="1"/>
    <col min="4864" max="4866" width="15.7109375" style="1073" customWidth="1"/>
    <col min="4867" max="4867" width="30.7109375" style="1073" customWidth="1"/>
    <col min="4868" max="4868" width="13.7109375" style="1073" customWidth="1"/>
    <col min="4869" max="4869" width="21.7109375" style="1073" customWidth="1"/>
    <col min="4870" max="4871" width="15.7109375" style="1073" customWidth="1"/>
    <col min="4872" max="4872" width="9.140625" style="1073"/>
    <col min="4873" max="4873" width="12.140625" style="1073" bestFit="1" customWidth="1"/>
    <col min="4874" max="4874" width="12.28515625" style="1073" customWidth="1"/>
    <col min="4875" max="5115" width="9.140625" style="1073"/>
    <col min="5116" max="5116" width="7.7109375" style="1073" customWidth="1"/>
    <col min="5117" max="5117" width="37.7109375" style="1073" customWidth="1"/>
    <col min="5118" max="5118" width="15.7109375" style="1073" customWidth="1"/>
    <col min="5119" max="5119" width="11.7109375" style="1073" customWidth="1"/>
    <col min="5120" max="5122" width="15.7109375" style="1073" customWidth="1"/>
    <col min="5123" max="5123" width="30.7109375" style="1073" customWidth="1"/>
    <col min="5124" max="5124" width="13.7109375" style="1073" customWidth="1"/>
    <col min="5125" max="5125" width="21.7109375" style="1073" customWidth="1"/>
    <col min="5126" max="5127" width="15.7109375" style="1073" customWidth="1"/>
    <col min="5128" max="5128" width="9.140625" style="1073"/>
    <col min="5129" max="5129" width="12.140625" style="1073" bestFit="1" customWidth="1"/>
    <col min="5130" max="5130" width="12.28515625" style="1073" customWidth="1"/>
    <col min="5131" max="5371" width="9.140625" style="1073"/>
    <col min="5372" max="5372" width="7.7109375" style="1073" customWidth="1"/>
    <col min="5373" max="5373" width="37.7109375" style="1073" customWidth="1"/>
    <col min="5374" max="5374" width="15.7109375" style="1073" customWidth="1"/>
    <col min="5375" max="5375" width="11.7109375" style="1073" customWidth="1"/>
    <col min="5376" max="5378" width="15.7109375" style="1073" customWidth="1"/>
    <col min="5379" max="5379" width="30.7109375" style="1073" customWidth="1"/>
    <col min="5380" max="5380" width="13.7109375" style="1073" customWidth="1"/>
    <col min="5381" max="5381" width="21.7109375" style="1073" customWidth="1"/>
    <col min="5382" max="5383" width="15.7109375" style="1073" customWidth="1"/>
    <col min="5384" max="5384" width="9.140625" style="1073"/>
    <col min="5385" max="5385" width="12.140625" style="1073" bestFit="1" customWidth="1"/>
    <col min="5386" max="5386" width="12.28515625" style="1073" customWidth="1"/>
    <col min="5387" max="5627" width="9.140625" style="1073"/>
    <col min="5628" max="5628" width="7.7109375" style="1073" customWidth="1"/>
    <col min="5629" max="5629" width="37.7109375" style="1073" customWidth="1"/>
    <col min="5630" max="5630" width="15.7109375" style="1073" customWidth="1"/>
    <col min="5631" max="5631" width="11.7109375" style="1073" customWidth="1"/>
    <col min="5632" max="5634" width="15.7109375" style="1073" customWidth="1"/>
    <col min="5635" max="5635" width="30.7109375" style="1073" customWidth="1"/>
    <col min="5636" max="5636" width="13.7109375" style="1073" customWidth="1"/>
    <col min="5637" max="5637" width="21.7109375" style="1073" customWidth="1"/>
    <col min="5638" max="5639" width="15.7109375" style="1073" customWidth="1"/>
    <col min="5640" max="5640" width="9.140625" style="1073"/>
    <col min="5641" max="5641" width="12.140625" style="1073" bestFit="1" customWidth="1"/>
    <col min="5642" max="5642" width="12.28515625" style="1073" customWidth="1"/>
    <col min="5643" max="5883" width="9.140625" style="1073"/>
    <col min="5884" max="5884" width="7.7109375" style="1073" customWidth="1"/>
    <col min="5885" max="5885" width="37.7109375" style="1073" customWidth="1"/>
    <col min="5886" max="5886" width="15.7109375" style="1073" customWidth="1"/>
    <col min="5887" max="5887" width="11.7109375" style="1073" customWidth="1"/>
    <col min="5888" max="5890" width="15.7109375" style="1073" customWidth="1"/>
    <col min="5891" max="5891" width="30.7109375" style="1073" customWidth="1"/>
    <col min="5892" max="5892" width="13.7109375" style="1073" customWidth="1"/>
    <col min="5893" max="5893" width="21.7109375" style="1073" customWidth="1"/>
    <col min="5894" max="5895" width="15.7109375" style="1073" customWidth="1"/>
    <col min="5896" max="5896" width="9.140625" style="1073"/>
    <col min="5897" max="5897" width="12.140625" style="1073" bestFit="1" customWidth="1"/>
    <col min="5898" max="5898" width="12.28515625" style="1073" customWidth="1"/>
    <col min="5899" max="6139" width="9.140625" style="1073"/>
    <col min="6140" max="6140" width="7.7109375" style="1073" customWidth="1"/>
    <col min="6141" max="6141" width="37.7109375" style="1073" customWidth="1"/>
    <col min="6142" max="6142" width="15.7109375" style="1073" customWidth="1"/>
    <col min="6143" max="6143" width="11.7109375" style="1073" customWidth="1"/>
    <col min="6144" max="6146" width="15.7109375" style="1073" customWidth="1"/>
    <col min="6147" max="6147" width="30.7109375" style="1073" customWidth="1"/>
    <col min="6148" max="6148" width="13.7109375" style="1073" customWidth="1"/>
    <col min="6149" max="6149" width="21.7109375" style="1073" customWidth="1"/>
    <col min="6150" max="6151" width="15.7109375" style="1073" customWidth="1"/>
    <col min="6152" max="6152" width="9.140625" style="1073"/>
    <col min="6153" max="6153" width="12.140625" style="1073" bestFit="1" customWidth="1"/>
    <col min="6154" max="6154" width="12.28515625" style="1073" customWidth="1"/>
    <col min="6155" max="6395" width="9.140625" style="1073"/>
    <col min="6396" max="6396" width="7.7109375" style="1073" customWidth="1"/>
    <col min="6397" max="6397" width="37.7109375" style="1073" customWidth="1"/>
    <col min="6398" max="6398" width="15.7109375" style="1073" customWidth="1"/>
    <col min="6399" max="6399" width="11.7109375" style="1073" customWidth="1"/>
    <col min="6400" max="6402" width="15.7109375" style="1073" customWidth="1"/>
    <col min="6403" max="6403" width="30.7109375" style="1073" customWidth="1"/>
    <col min="6404" max="6404" width="13.7109375" style="1073" customWidth="1"/>
    <col min="6405" max="6405" width="21.7109375" style="1073" customWidth="1"/>
    <col min="6406" max="6407" width="15.7109375" style="1073" customWidth="1"/>
    <col min="6408" max="6408" width="9.140625" style="1073"/>
    <col min="6409" max="6409" width="12.140625" style="1073" bestFit="1" customWidth="1"/>
    <col min="6410" max="6410" width="12.28515625" style="1073" customWidth="1"/>
    <col min="6411" max="6651" width="9.140625" style="1073"/>
    <col min="6652" max="6652" width="7.7109375" style="1073" customWidth="1"/>
    <col min="6653" max="6653" width="37.7109375" style="1073" customWidth="1"/>
    <col min="6654" max="6654" width="15.7109375" style="1073" customWidth="1"/>
    <col min="6655" max="6655" width="11.7109375" style="1073" customWidth="1"/>
    <col min="6656" max="6658" width="15.7109375" style="1073" customWidth="1"/>
    <col min="6659" max="6659" width="30.7109375" style="1073" customWidth="1"/>
    <col min="6660" max="6660" width="13.7109375" style="1073" customWidth="1"/>
    <col min="6661" max="6661" width="21.7109375" style="1073" customWidth="1"/>
    <col min="6662" max="6663" width="15.7109375" style="1073" customWidth="1"/>
    <col min="6664" max="6664" width="9.140625" style="1073"/>
    <col min="6665" max="6665" width="12.140625" style="1073" bestFit="1" customWidth="1"/>
    <col min="6666" max="6666" width="12.28515625" style="1073" customWidth="1"/>
    <col min="6667" max="6907" width="9.140625" style="1073"/>
    <col min="6908" max="6908" width="7.7109375" style="1073" customWidth="1"/>
    <col min="6909" max="6909" width="37.7109375" style="1073" customWidth="1"/>
    <col min="6910" max="6910" width="15.7109375" style="1073" customWidth="1"/>
    <col min="6911" max="6911" width="11.7109375" style="1073" customWidth="1"/>
    <col min="6912" max="6914" width="15.7109375" style="1073" customWidth="1"/>
    <col min="6915" max="6915" width="30.7109375" style="1073" customWidth="1"/>
    <col min="6916" max="6916" width="13.7109375" style="1073" customWidth="1"/>
    <col min="6917" max="6917" width="21.7109375" style="1073" customWidth="1"/>
    <col min="6918" max="6919" width="15.7109375" style="1073" customWidth="1"/>
    <col min="6920" max="6920" width="9.140625" style="1073"/>
    <col min="6921" max="6921" width="12.140625" style="1073" bestFit="1" customWidth="1"/>
    <col min="6922" max="6922" width="12.28515625" style="1073" customWidth="1"/>
    <col min="6923" max="7163" width="9.140625" style="1073"/>
    <col min="7164" max="7164" width="7.7109375" style="1073" customWidth="1"/>
    <col min="7165" max="7165" width="37.7109375" style="1073" customWidth="1"/>
    <col min="7166" max="7166" width="15.7109375" style="1073" customWidth="1"/>
    <col min="7167" max="7167" width="11.7109375" style="1073" customWidth="1"/>
    <col min="7168" max="7170" width="15.7109375" style="1073" customWidth="1"/>
    <col min="7171" max="7171" width="30.7109375" style="1073" customWidth="1"/>
    <col min="7172" max="7172" width="13.7109375" style="1073" customWidth="1"/>
    <col min="7173" max="7173" width="21.7109375" style="1073" customWidth="1"/>
    <col min="7174" max="7175" width="15.7109375" style="1073" customWidth="1"/>
    <col min="7176" max="7176" width="9.140625" style="1073"/>
    <col min="7177" max="7177" width="12.140625" style="1073" bestFit="1" customWidth="1"/>
    <col min="7178" max="7178" width="12.28515625" style="1073" customWidth="1"/>
    <col min="7179" max="7419" width="9.140625" style="1073"/>
    <col min="7420" max="7420" width="7.7109375" style="1073" customWidth="1"/>
    <col min="7421" max="7421" width="37.7109375" style="1073" customWidth="1"/>
    <col min="7422" max="7422" width="15.7109375" style="1073" customWidth="1"/>
    <col min="7423" max="7423" width="11.7109375" style="1073" customWidth="1"/>
    <col min="7424" max="7426" width="15.7109375" style="1073" customWidth="1"/>
    <col min="7427" max="7427" width="30.7109375" style="1073" customWidth="1"/>
    <col min="7428" max="7428" width="13.7109375" style="1073" customWidth="1"/>
    <col min="7429" max="7429" width="21.7109375" style="1073" customWidth="1"/>
    <col min="7430" max="7431" width="15.7109375" style="1073" customWidth="1"/>
    <col min="7432" max="7432" width="9.140625" style="1073"/>
    <col min="7433" max="7433" width="12.140625" style="1073" bestFit="1" customWidth="1"/>
    <col min="7434" max="7434" width="12.28515625" style="1073" customWidth="1"/>
    <col min="7435" max="7675" width="9.140625" style="1073"/>
    <col min="7676" max="7676" width="7.7109375" style="1073" customWidth="1"/>
    <col min="7677" max="7677" width="37.7109375" style="1073" customWidth="1"/>
    <col min="7678" max="7678" width="15.7109375" style="1073" customWidth="1"/>
    <col min="7679" max="7679" width="11.7109375" style="1073" customWidth="1"/>
    <col min="7680" max="7682" width="15.7109375" style="1073" customWidth="1"/>
    <col min="7683" max="7683" width="30.7109375" style="1073" customWidth="1"/>
    <col min="7684" max="7684" width="13.7109375" style="1073" customWidth="1"/>
    <col min="7685" max="7685" width="21.7109375" style="1073" customWidth="1"/>
    <col min="7686" max="7687" width="15.7109375" style="1073" customWidth="1"/>
    <col min="7688" max="7688" width="9.140625" style="1073"/>
    <col min="7689" max="7689" width="12.140625" style="1073" bestFit="1" customWidth="1"/>
    <col min="7690" max="7690" width="12.28515625" style="1073" customWidth="1"/>
    <col min="7691" max="7931" width="9.140625" style="1073"/>
    <col min="7932" max="7932" width="7.7109375" style="1073" customWidth="1"/>
    <col min="7933" max="7933" width="37.7109375" style="1073" customWidth="1"/>
    <col min="7934" max="7934" width="15.7109375" style="1073" customWidth="1"/>
    <col min="7935" max="7935" width="11.7109375" style="1073" customWidth="1"/>
    <col min="7936" max="7938" width="15.7109375" style="1073" customWidth="1"/>
    <col min="7939" max="7939" width="30.7109375" style="1073" customWidth="1"/>
    <col min="7940" max="7940" width="13.7109375" style="1073" customWidth="1"/>
    <col min="7941" max="7941" width="21.7109375" style="1073" customWidth="1"/>
    <col min="7942" max="7943" width="15.7109375" style="1073" customWidth="1"/>
    <col min="7944" max="7944" width="9.140625" style="1073"/>
    <col min="7945" max="7945" width="12.140625" style="1073" bestFit="1" customWidth="1"/>
    <col min="7946" max="7946" width="12.28515625" style="1073" customWidth="1"/>
    <col min="7947" max="8187" width="9.140625" style="1073"/>
    <col min="8188" max="8188" width="7.7109375" style="1073" customWidth="1"/>
    <col min="8189" max="8189" width="37.7109375" style="1073" customWidth="1"/>
    <col min="8190" max="8190" width="15.7109375" style="1073" customWidth="1"/>
    <col min="8191" max="8191" width="11.7109375" style="1073" customWidth="1"/>
    <col min="8192" max="8194" width="15.7109375" style="1073" customWidth="1"/>
    <col min="8195" max="8195" width="30.7109375" style="1073" customWidth="1"/>
    <col min="8196" max="8196" width="13.7109375" style="1073" customWidth="1"/>
    <col min="8197" max="8197" width="21.7109375" style="1073" customWidth="1"/>
    <col min="8198" max="8199" width="15.7109375" style="1073" customWidth="1"/>
    <col min="8200" max="8200" width="9.140625" style="1073"/>
    <col min="8201" max="8201" width="12.140625" style="1073" bestFit="1" customWidth="1"/>
    <col min="8202" max="8202" width="12.28515625" style="1073" customWidth="1"/>
    <col min="8203" max="8443" width="9.140625" style="1073"/>
    <col min="8444" max="8444" width="7.7109375" style="1073" customWidth="1"/>
    <col min="8445" max="8445" width="37.7109375" style="1073" customWidth="1"/>
    <col min="8446" max="8446" width="15.7109375" style="1073" customWidth="1"/>
    <col min="8447" max="8447" width="11.7109375" style="1073" customWidth="1"/>
    <col min="8448" max="8450" width="15.7109375" style="1073" customWidth="1"/>
    <col min="8451" max="8451" width="30.7109375" style="1073" customWidth="1"/>
    <col min="8452" max="8452" width="13.7109375" style="1073" customWidth="1"/>
    <col min="8453" max="8453" width="21.7109375" style="1073" customWidth="1"/>
    <col min="8454" max="8455" width="15.7109375" style="1073" customWidth="1"/>
    <col min="8456" max="8456" width="9.140625" style="1073"/>
    <col min="8457" max="8457" width="12.140625" style="1073" bestFit="1" customWidth="1"/>
    <col min="8458" max="8458" width="12.28515625" style="1073" customWidth="1"/>
    <col min="8459" max="8699" width="9.140625" style="1073"/>
    <col min="8700" max="8700" width="7.7109375" style="1073" customWidth="1"/>
    <col min="8701" max="8701" width="37.7109375" style="1073" customWidth="1"/>
    <col min="8702" max="8702" width="15.7109375" style="1073" customWidth="1"/>
    <col min="8703" max="8703" width="11.7109375" style="1073" customWidth="1"/>
    <col min="8704" max="8706" width="15.7109375" style="1073" customWidth="1"/>
    <col min="8707" max="8707" width="30.7109375" style="1073" customWidth="1"/>
    <col min="8708" max="8708" width="13.7109375" style="1073" customWidth="1"/>
    <col min="8709" max="8709" width="21.7109375" style="1073" customWidth="1"/>
    <col min="8710" max="8711" width="15.7109375" style="1073" customWidth="1"/>
    <col min="8712" max="8712" width="9.140625" style="1073"/>
    <col min="8713" max="8713" width="12.140625" style="1073" bestFit="1" customWidth="1"/>
    <col min="8714" max="8714" width="12.28515625" style="1073" customWidth="1"/>
    <col min="8715" max="8955" width="9.140625" style="1073"/>
    <col min="8956" max="8956" width="7.7109375" style="1073" customWidth="1"/>
    <col min="8957" max="8957" width="37.7109375" style="1073" customWidth="1"/>
    <col min="8958" max="8958" width="15.7109375" style="1073" customWidth="1"/>
    <col min="8959" max="8959" width="11.7109375" style="1073" customWidth="1"/>
    <col min="8960" max="8962" width="15.7109375" style="1073" customWidth="1"/>
    <col min="8963" max="8963" width="30.7109375" style="1073" customWidth="1"/>
    <col min="8964" max="8964" width="13.7109375" style="1073" customWidth="1"/>
    <col min="8965" max="8965" width="21.7109375" style="1073" customWidth="1"/>
    <col min="8966" max="8967" width="15.7109375" style="1073" customWidth="1"/>
    <col min="8968" max="8968" width="9.140625" style="1073"/>
    <col min="8969" max="8969" width="12.140625" style="1073" bestFit="1" customWidth="1"/>
    <col min="8970" max="8970" width="12.28515625" style="1073" customWidth="1"/>
    <col min="8971" max="9211" width="9.140625" style="1073"/>
    <col min="9212" max="9212" width="7.7109375" style="1073" customWidth="1"/>
    <col min="9213" max="9213" width="37.7109375" style="1073" customWidth="1"/>
    <col min="9214" max="9214" width="15.7109375" style="1073" customWidth="1"/>
    <col min="9215" max="9215" width="11.7109375" style="1073" customWidth="1"/>
    <col min="9216" max="9218" width="15.7109375" style="1073" customWidth="1"/>
    <col min="9219" max="9219" width="30.7109375" style="1073" customWidth="1"/>
    <col min="9220" max="9220" width="13.7109375" style="1073" customWidth="1"/>
    <col min="9221" max="9221" width="21.7109375" style="1073" customWidth="1"/>
    <col min="9222" max="9223" width="15.7109375" style="1073" customWidth="1"/>
    <col min="9224" max="9224" width="9.140625" style="1073"/>
    <col min="9225" max="9225" width="12.140625" style="1073" bestFit="1" customWidth="1"/>
    <col min="9226" max="9226" width="12.28515625" style="1073" customWidth="1"/>
    <col min="9227" max="9467" width="9.140625" style="1073"/>
    <col min="9468" max="9468" width="7.7109375" style="1073" customWidth="1"/>
    <col min="9469" max="9469" width="37.7109375" style="1073" customWidth="1"/>
    <col min="9470" max="9470" width="15.7109375" style="1073" customWidth="1"/>
    <col min="9471" max="9471" width="11.7109375" style="1073" customWidth="1"/>
    <col min="9472" max="9474" width="15.7109375" style="1073" customWidth="1"/>
    <col min="9475" max="9475" width="30.7109375" style="1073" customWidth="1"/>
    <col min="9476" max="9476" width="13.7109375" style="1073" customWidth="1"/>
    <col min="9477" max="9477" width="21.7109375" style="1073" customWidth="1"/>
    <col min="9478" max="9479" width="15.7109375" style="1073" customWidth="1"/>
    <col min="9480" max="9480" width="9.140625" style="1073"/>
    <col min="9481" max="9481" width="12.140625" style="1073" bestFit="1" customWidth="1"/>
    <col min="9482" max="9482" width="12.28515625" style="1073" customWidth="1"/>
    <col min="9483" max="9723" width="9.140625" style="1073"/>
    <col min="9724" max="9724" width="7.7109375" style="1073" customWidth="1"/>
    <col min="9725" max="9725" width="37.7109375" style="1073" customWidth="1"/>
    <col min="9726" max="9726" width="15.7109375" style="1073" customWidth="1"/>
    <col min="9727" max="9727" width="11.7109375" style="1073" customWidth="1"/>
    <col min="9728" max="9730" width="15.7109375" style="1073" customWidth="1"/>
    <col min="9731" max="9731" width="30.7109375" style="1073" customWidth="1"/>
    <col min="9732" max="9732" width="13.7109375" style="1073" customWidth="1"/>
    <col min="9733" max="9733" width="21.7109375" style="1073" customWidth="1"/>
    <col min="9734" max="9735" width="15.7109375" style="1073" customWidth="1"/>
    <col min="9736" max="9736" width="9.140625" style="1073"/>
    <col min="9737" max="9737" width="12.140625" style="1073" bestFit="1" customWidth="1"/>
    <col min="9738" max="9738" width="12.28515625" style="1073" customWidth="1"/>
    <col min="9739" max="9979" width="9.140625" style="1073"/>
    <col min="9980" max="9980" width="7.7109375" style="1073" customWidth="1"/>
    <col min="9981" max="9981" width="37.7109375" style="1073" customWidth="1"/>
    <col min="9982" max="9982" width="15.7109375" style="1073" customWidth="1"/>
    <col min="9983" max="9983" width="11.7109375" style="1073" customWidth="1"/>
    <col min="9984" max="9986" width="15.7109375" style="1073" customWidth="1"/>
    <col min="9987" max="9987" width="30.7109375" style="1073" customWidth="1"/>
    <col min="9988" max="9988" width="13.7109375" style="1073" customWidth="1"/>
    <col min="9989" max="9989" width="21.7109375" style="1073" customWidth="1"/>
    <col min="9990" max="9991" width="15.7109375" style="1073" customWidth="1"/>
    <col min="9992" max="9992" width="9.140625" style="1073"/>
    <col min="9993" max="9993" width="12.140625" style="1073" bestFit="1" customWidth="1"/>
    <col min="9994" max="9994" width="12.28515625" style="1073" customWidth="1"/>
    <col min="9995" max="10235" width="9.140625" style="1073"/>
    <col min="10236" max="10236" width="7.7109375" style="1073" customWidth="1"/>
    <col min="10237" max="10237" width="37.7109375" style="1073" customWidth="1"/>
    <col min="10238" max="10238" width="15.7109375" style="1073" customWidth="1"/>
    <col min="10239" max="10239" width="11.7109375" style="1073" customWidth="1"/>
    <col min="10240" max="10242" width="15.7109375" style="1073" customWidth="1"/>
    <col min="10243" max="10243" width="30.7109375" style="1073" customWidth="1"/>
    <col min="10244" max="10244" width="13.7109375" style="1073" customWidth="1"/>
    <col min="10245" max="10245" width="21.7109375" style="1073" customWidth="1"/>
    <col min="10246" max="10247" width="15.7109375" style="1073" customWidth="1"/>
    <col min="10248" max="10248" width="9.140625" style="1073"/>
    <col min="10249" max="10249" width="12.140625" style="1073" bestFit="1" customWidth="1"/>
    <col min="10250" max="10250" width="12.28515625" style="1073" customWidth="1"/>
    <col min="10251" max="10491" width="9.140625" style="1073"/>
    <col min="10492" max="10492" width="7.7109375" style="1073" customWidth="1"/>
    <col min="10493" max="10493" width="37.7109375" style="1073" customWidth="1"/>
    <col min="10494" max="10494" width="15.7109375" style="1073" customWidth="1"/>
    <col min="10495" max="10495" width="11.7109375" style="1073" customWidth="1"/>
    <col min="10496" max="10498" width="15.7109375" style="1073" customWidth="1"/>
    <col min="10499" max="10499" width="30.7109375" style="1073" customWidth="1"/>
    <col min="10500" max="10500" width="13.7109375" style="1073" customWidth="1"/>
    <col min="10501" max="10501" width="21.7109375" style="1073" customWidth="1"/>
    <col min="10502" max="10503" width="15.7109375" style="1073" customWidth="1"/>
    <col min="10504" max="10504" width="9.140625" style="1073"/>
    <col min="10505" max="10505" width="12.140625" style="1073" bestFit="1" customWidth="1"/>
    <col min="10506" max="10506" width="12.28515625" style="1073" customWidth="1"/>
    <col min="10507" max="10747" width="9.140625" style="1073"/>
    <col min="10748" max="10748" width="7.7109375" style="1073" customWidth="1"/>
    <col min="10749" max="10749" width="37.7109375" style="1073" customWidth="1"/>
    <col min="10750" max="10750" width="15.7109375" style="1073" customWidth="1"/>
    <col min="10751" max="10751" width="11.7109375" style="1073" customWidth="1"/>
    <col min="10752" max="10754" width="15.7109375" style="1073" customWidth="1"/>
    <col min="10755" max="10755" width="30.7109375" style="1073" customWidth="1"/>
    <col min="10756" max="10756" width="13.7109375" style="1073" customWidth="1"/>
    <col min="10757" max="10757" width="21.7109375" style="1073" customWidth="1"/>
    <col min="10758" max="10759" width="15.7109375" style="1073" customWidth="1"/>
    <col min="10760" max="10760" width="9.140625" style="1073"/>
    <col min="10761" max="10761" width="12.140625" style="1073" bestFit="1" customWidth="1"/>
    <col min="10762" max="10762" width="12.28515625" style="1073" customWidth="1"/>
    <col min="10763" max="11003" width="9.140625" style="1073"/>
    <col min="11004" max="11004" width="7.7109375" style="1073" customWidth="1"/>
    <col min="11005" max="11005" width="37.7109375" style="1073" customWidth="1"/>
    <col min="11006" max="11006" width="15.7109375" style="1073" customWidth="1"/>
    <col min="11007" max="11007" width="11.7109375" style="1073" customWidth="1"/>
    <col min="11008" max="11010" width="15.7109375" style="1073" customWidth="1"/>
    <col min="11011" max="11011" width="30.7109375" style="1073" customWidth="1"/>
    <col min="11012" max="11012" width="13.7109375" style="1073" customWidth="1"/>
    <col min="11013" max="11013" width="21.7109375" style="1073" customWidth="1"/>
    <col min="11014" max="11015" width="15.7109375" style="1073" customWidth="1"/>
    <col min="11016" max="11016" width="9.140625" style="1073"/>
    <col min="11017" max="11017" width="12.140625" style="1073" bestFit="1" customWidth="1"/>
    <col min="11018" max="11018" width="12.28515625" style="1073" customWidth="1"/>
    <col min="11019" max="11259" width="9.140625" style="1073"/>
    <col min="11260" max="11260" width="7.7109375" style="1073" customWidth="1"/>
    <col min="11261" max="11261" width="37.7109375" style="1073" customWidth="1"/>
    <col min="11262" max="11262" width="15.7109375" style="1073" customWidth="1"/>
    <col min="11263" max="11263" width="11.7109375" style="1073" customWidth="1"/>
    <col min="11264" max="11266" width="15.7109375" style="1073" customWidth="1"/>
    <col min="11267" max="11267" width="30.7109375" style="1073" customWidth="1"/>
    <col min="11268" max="11268" width="13.7109375" style="1073" customWidth="1"/>
    <col min="11269" max="11269" width="21.7109375" style="1073" customWidth="1"/>
    <col min="11270" max="11271" width="15.7109375" style="1073" customWidth="1"/>
    <col min="11272" max="11272" width="9.140625" style="1073"/>
    <col min="11273" max="11273" width="12.140625" style="1073" bestFit="1" customWidth="1"/>
    <col min="11274" max="11274" width="12.28515625" style="1073" customWidth="1"/>
    <col min="11275" max="11515" width="9.140625" style="1073"/>
    <col min="11516" max="11516" width="7.7109375" style="1073" customWidth="1"/>
    <col min="11517" max="11517" width="37.7109375" style="1073" customWidth="1"/>
    <col min="11518" max="11518" width="15.7109375" style="1073" customWidth="1"/>
    <col min="11519" max="11519" width="11.7109375" style="1073" customWidth="1"/>
    <col min="11520" max="11522" width="15.7109375" style="1073" customWidth="1"/>
    <col min="11523" max="11523" width="30.7109375" style="1073" customWidth="1"/>
    <col min="11524" max="11524" width="13.7109375" style="1073" customWidth="1"/>
    <col min="11525" max="11525" width="21.7109375" style="1073" customWidth="1"/>
    <col min="11526" max="11527" width="15.7109375" style="1073" customWidth="1"/>
    <col min="11528" max="11528" width="9.140625" style="1073"/>
    <col min="11529" max="11529" width="12.140625" style="1073" bestFit="1" customWidth="1"/>
    <col min="11530" max="11530" width="12.28515625" style="1073" customWidth="1"/>
    <col min="11531" max="11771" width="9.140625" style="1073"/>
    <col min="11772" max="11772" width="7.7109375" style="1073" customWidth="1"/>
    <col min="11773" max="11773" width="37.7109375" style="1073" customWidth="1"/>
    <col min="11774" max="11774" width="15.7109375" style="1073" customWidth="1"/>
    <col min="11775" max="11775" width="11.7109375" style="1073" customWidth="1"/>
    <col min="11776" max="11778" width="15.7109375" style="1073" customWidth="1"/>
    <col min="11779" max="11779" width="30.7109375" style="1073" customWidth="1"/>
    <col min="11780" max="11780" width="13.7109375" style="1073" customWidth="1"/>
    <col min="11781" max="11781" width="21.7109375" style="1073" customWidth="1"/>
    <col min="11782" max="11783" width="15.7109375" style="1073" customWidth="1"/>
    <col min="11784" max="11784" width="9.140625" style="1073"/>
    <col min="11785" max="11785" width="12.140625" style="1073" bestFit="1" customWidth="1"/>
    <col min="11786" max="11786" width="12.28515625" style="1073" customWidth="1"/>
    <col min="11787" max="12027" width="9.140625" style="1073"/>
    <col min="12028" max="12028" width="7.7109375" style="1073" customWidth="1"/>
    <col min="12029" max="12029" width="37.7109375" style="1073" customWidth="1"/>
    <col min="12030" max="12030" width="15.7109375" style="1073" customWidth="1"/>
    <col min="12031" max="12031" width="11.7109375" style="1073" customWidth="1"/>
    <col min="12032" max="12034" width="15.7109375" style="1073" customWidth="1"/>
    <col min="12035" max="12035" width="30.7109375" style="1073" customWidth="1"/>
    <col min="12036" max="12036" width="13.7109375" style="1073" customWidth="1"/>
    <col min="12037" max="12037" width="21.7109375" style="1073" customWidth="1"/>
    <col min="12038" max="12039" width="15.7109375" style="1073" customWidth="1"/>
    <col min="12040" max="12040" width="9.140625" style="1073"/>
    <col min="12041" max="12041" width="12.140625" style="1073" bestFit="1" customWidth="1"/>
    <col min="12042" max="12042" width="12.28515625" style="1073" customWidth="1"/>
    <col min="12043" max="12283" width="9.140625" style="1073"/>
    <col min="12284" max="12284" width="7.7109375" style="1073" customWidth="1"/>
    <col min="12285" max="12285" width="37.7109375" style="1073" customWidth="1"/>
    <col min="12286" max="12286" width="15.7109375" style="1073" customWidth="1"/>
    <col min="12287" max="12287" width="11.7109375" style="1073" customWidth="1"/>
    <col min="12288" max="12290" width="15.7109375" style="1073" customWidth="1"/>
    <col min="12291" max="12291" width="30.7109375" style="1073" customWidth="1"/>
    <col min="12292" max="12292" width="13.7109375" style="1073" customWidth="1"/>
    <col min="12293" max="12293" width="21.7109375" style="1073" customWidth="1"/>
    <col min="12294" max="12295" width="15.7109375" style="1073" customWidth="1"/>
    <col min="12296" max="12296" width="9.140625" style="1073"/>
    <col min="12297" max="12297" width="12.140625" style="1073" bestFit="1" customWidth="1"/>
    <col min="12298" max="12298" width="12.28515625" style="1073" customWidth="1"/>
    <col min="12299" max="12539" width="9.140625" style="1073"/>
    <col min="12540" max="12540" width="7.7109375" style="1073" customWidth="1"/>
    <col min="12541" max="12541" width="37.7109375" style="1073" customWidth="1"/>
    <col min="12542" max="12542" width="15.7109375" style="1073" customWidth="1"/>
    <col min="12543" max="12543" width="11.7109375" style="1073" customWidth="1"/>
    <col min="12544" max="12546" width="15.7109375" style="1073" customWidth="1"/>
    <col min="12547" max="12547" width="30.7109375" style="1073" customWidth="1"/>
    <col min="12548" max="12548" width="13.7109375" style="1073" customWidth="1"/>
    <col min="12549" max="12549" width="21.7109375" style="1073" customWidth="1"/>
    <col min="12550" max="12551" width="15.7109375" style="1073" customWidth="1"/>
    <col min="12552" max="12552" width="9.140625" style="1073"/>
    <col min="12553" max="12553" width="12.140625" style="1073" bestFit="1" customWidth="1"/>
    <col min="12554" max="12554" width="12.28515625" style="1073" customWidth="1"/>
    <col min="12555" max="12795" width="9.140625" style="1073"/>
    <col min="12796" max="12796" width="7.7109375" style="1073" customWidth="1"/>
    <col min="12797" max="12797" width="37.7109375" style="1073" customWidth="1"/>
    <col min="12798" max="12798" width="15.7109375" style="1073" customWidth="1"/>
    <col min="12799" max="12799" width="11.7109375" style="1073" customWidth="1"/>
    <col min="12800" max="12802" width="15.7109375" style="1073" customWidth="1"/>
    <col min="12803" max="12803" width="30.7109375" style="1073" customWidth="1"/>
    <col min="12804" max="12804" width="13.7109375" style="1073" customWidth="1"/>
    <col min="12805" max="12805" width="21.7109375" style="1073" customWidth="1"/>
    <col min="12806" max="12807" width="15.7109375" style="1073" customWidth="1"/>
    <col min="12808" max="12808" width="9.140625" style="1073"/>
    <col min="12809" max="12809" width="12.140625" style="1073" bestFit="1" customWidth="1"/>
    <col min="12810" max="12810" width="12.28515625" style="1073" customWidth="1"/>
    <col min="12811" max="13051" width="9.140625" style="1073"/>
    <col min="13052" max="13052" width="7.7109375" style="1073" customWidth="1"/>
    <col min="13053" max="13053" width="37.7109375" style="1073" customWidth="1"/>
    <col min="13054" max="13054" width="15.7109375" style="1073" customWidth="1"/>
    <col min="13055" max="13055" width="11.7109375" style="1073" customWidth="1"/>
    <col min="13056" max="13058" width="15.7109375" style="1073" customWidth="1"/>
    <col min="13059" max="13059" width="30.7109375" style="1073" customWidth="1"/>
    <col min="13060" max="13060" width="13.7109375" style="1073" customWidth="1"/>
    <col min="13061" max="13061" width="21.7109375" style="1073" customWidth="1"/>
    <col min="13062" max="13063" width="15.7109375" style="1073" customWidth="1"/>
    <col min="13064" max="13064" width="9.140625" style="1073"/>
    <col min="13065" max="13065" width="12.140625" style="1073" bestFit="1" customWidth="1"/>
    <col min="13066" max="13066" width="12.28515625" style="1073" customWidth="1"/>
    <col min="13067" max="13307" width="9.140625" style="1073"/>
    <col min="13308" max="13308" width="7.7109375" style="1073" customWidth="1"/>
    <col min="13309" max="13309" width="37.7109375" style="1073" customWidth="1"/>
    <col min="13310" max="13310" width="15.7109375" style="1073" customWidth="1"/>
    <col min="13311" max="13311" width="11.7109375" style="1073" customWidth="1"/>
    <col min="13312" max="13314" width="15.7109375" style="1073" customWidth="1"/>
    <col min="13315" max="13315" width="30.7109375" style="1073" customWidth="1"/>
    <col min="13316" max="13316" width="13.7109375" style="1073" customWidth="1"/>
    <col min="13317" max="13317" width="21.7109375" style="1073" customWidth="1"/>
    <col min="13318" max="13319" width="15.7109375" style="1073" customWidth="1"/>
    <col min="13320" max="13320" width="9.140625" style="1073"/>
    <col min="13321" max="13321" width="12.140625" style="1073" bestFit="1" customWidth="1"/>
    <col min="13322" max="13322" width="12.28515625" style="1073" customWidth="1"/>
    <col min="13323" max="13563" width="9.140625" style="1073"/>
    <col min="13564" max="13564" width="7.7109375" style="1073" customWidth="1"/>
    <col min="13565" max="13565" width="37.7109375" style="1073" customWidth="1"/>
    <col min="13566" max="13566" width="15.7109375" style="1073" customWidth="1"/>
    <col min="13567" max="13567" width="11.7109375" style="1073" customWidth="1"/>
    <col min="13568" max="13570" width="15.7109375" style="1073" customWidth="1"/>
    <col min="13571" max="13571" width="30.7109375" style="1073" customWidth="1"/>
    <col min="13572" max="13572" width="13.7109375" style="1073" customWidth="1"/>
    <col min="13573" max="13573" width="21.7109375" style="1073" customWidth="1"/>
    <col min="13574" max="13575" width="15.7109375" style="1073" customWidth="1"/>
    <col min="13576" max="13576" width="9.140625" style="1073"/>
    <col min="13577" max="13577" width="12.140625" style="1073" bestFit="1" customWidth="1"/>
    <col min="13578" max="13578" width="12.28515625" style="1073" customWidth="1"/>
    <col min="13579" max="13819" width="9.140625" style="1073"/>
    <col min="13820" max="13820" width="7.7109375" style="1073" customWidth="1"/>
    <col min="13821" max="13821" width="37.7109375" style="1073" customWidth="1"/>
    <col min="13822" max="13822" width="15.7109375" style="1073" customWidth="1"/>
    <col min="13823" max="13823" width="11.7109375" style="1073" customWidth="1"/>
    <col min="13824" max="13826" width="15.7109375" style="1073" customWidth="1"/>
    <col min="13827" max="13827" width="30.7109375" style="1073" customWidth="1"/>
    <col min="13828" max="13828" width="13.7109375" style="1073" customWidth="1"/>
    <col min="13829" max="13829" width="21.7109375" style="1073" customWidth="1"/>
    <col min="13830" max="13831" width="15.7109375" style="1073" customWidth="1"/>
    <col min="13832" max="13832" width="9.140625" style="1073"/>
    <col min="13833" max="13833" width="12.140625" style="1073" bestFit="1" customWidth="1"/>
    <col min="13834" max="13834" width="12.28515625" style="1073" customWidth="1"/>
    <col min="13835" max="14075" width="9.140625" style="1073"/>
    <col min="14076" max="14076" width="7.7109375" style="1073" customWidth="1"/>
    <col min="14077" max="14077" width="37.7109375" style="1073" customWidth="1"/>
    <col min="14078" max="14078" width="15.7109375" style="1073" customWidth="1"/>
    <col min="14079" max="14079" width="11.7109375" style="1073" customWidth="1"/>
    <col min="14080" max="14082" width="15.7109375" style="1073" customWidth="1"/>
    <col min="14083" max="14083" width="30.7109375" style="1073" customWidth="1"/>
    <col min="14084" max="14084" width="13.7109375" style="1073" customWidth="1"/>
    <col min="14085" max="14085" width="21.7109375" style="1073" customWidth="1"/>
    <col min="14086" max="14087" width="15.7109375" style="1073" customWidth="1"/>
    <col min="14088" max="14088" width="9.140625" style="1073"/>
    <col min="14089" max="14089" width="12.140625" style="1073" bestFit="1" customWidth="1"/>
    <col min="14090" max="14090" width="12.28515625" style="1073" customWidth="1"/>
    <col min="14091" max="14331" width="9.140625" style="1073"/>
    <col min="14332" max="14332" width="7.7109375" style="1073" customWidth="1"/>
    <col min="14333" max="14333" width="37.7109375" style="1073" customWidth="1"/>
    <col min="14334" max="14334" width="15.7109375" style="1073" customWidth="1"/>
    <col min="14335" max="14335" width="11.7109375" style="1073" customWidth="1"/>
    <col min="14336" max="14338" width="15.7109375" style="1073" customWidth="1"/>
    <col min="14339" max="14339" width="30.7109375" style="1073" customWidth="1"/>
    <col min="14340" max="14340" width="13.7109375" style="1073" customWidth="1"/>
    <col min="14341" max="14341" width="21.7109375" style="1073" customWidth="1"/>
    <col min="14342" max="14343" width="15.7109375" style="1073" customWidth="1"/>
    <col min="14344" max="14344" width="9.140625" style="1073"/>
    <col min="14345" max="14345" width="12.140625" style="1073" bestFit="1" customWidth="1"/>
    <col min="14346" max="14346" width="12.28515625" style="1073" customWidth="1"/>
    <col min="14347" max="14587" width="9.140625" style="1073"/>
    <col min="14588" max="14588" width="7.7109375" style="1073" customWidth="1"/>
    <col min="14589" max="14589" width="37.7109375" style="1073" customWidth="1"/>
    <col min="14590" max="14590" width="15.7109375" style="1073" customWidth="1"/>
    <col min="14591" max="14591" width="11.7109375" style="1073" customWidth="1"/>
    <col min="14592" max="14594" width="15.7109375" style="1073" customWidth="1"/>
    <col min="14595" max="14595" width="30.7109375" style="1073" customWidth="1"/>
    <col min="14596" max="14596" width="13.7109375" style="1073" customWidth="1"/>
    <col min="14597" max="14597" width="21.7109375" style="1073" customWidth="1"/>
    <col min="14598" max="14599" width="15.7109375" style="1073" customWidth="1"/>
    <col min="14600" max="14600" width="9.140625" style="1073"/>
    <col min="14601" max="14601" width="12.140625" style="1073" bestFit="1" customWidth="1"/>
    <col min="14602" max="14602" width="12.28515625" style="1073" customWidth="1"/>
    <col min="14603" max="14843" width="9.140625" style="1073"/>
    <col min="14844" max="14844" width="7.7109375" style="1073" customWidth="1"/>
    <col min="14845" max="14845" width="37.7109375" style="1073" customWidth="1"/>
    <col min="14846" max="14846" width="15.7109375" style="1073" customWidth="1"/>
    <col min="14847" max="14847" width="11.7109375" style="1073" customWidth="1"/>
    <col min="14848" max="14850" width="15.7109375" style="1073" customWidth="1"/>
    <col min="14851" max="14851" width="30.7109375" style="1073" customWidth="1"/>
    <col min="14852" max="14852" width="13.7109375" style="1073" customWidth="1"/>
    <col min="14853" max="14853" width="21.7109375" style="1073" customWidth="1"/>
    <col min="14854" max="14855" width="15.7109375" style="1073" customWidth="1"/>
    <col min="14856" max="14856" width="9.140625" style="1073"/>
    <col min="14857" max="14857" width="12.140625" style="1073" bestFit="1" customWidth="1"/>
    <col min="14858" max="14858" width="12.28515625" style="1073" customWidth="1"/>
    <col min="14859" max="15099" width="9.140625" style="1073"/>
    <col min="15100" max="15100" width="7.7109375" style="1073" customWidth="1"/>
    <col min="15101" max="15101" width="37.7109375" style="1073" customWidth="1"/>
    <col min="15102" max="15102" width="15.7109375" style="1073" customWidth="1"/>
    <col min="15103" max="15103" width="11.7109375" style="1073" customWidth="1"/>
    <col min="15104" max="15106" width="15.7109375" style="1073" customWidth="1"/>
    <col min="15107" max="15107" width="30.7109375" style="1073" customWidth="1"/>
    <col min="15108" max="15108" width="13.7109375" style="1073" customWidth="1"/>
    <col min="15109" max="15109" width="21.7109375" style="1073" customWidth="1"/>
    <col min="15110" max="15111" width="15.7109375" style="1073" customWidth="1"/>
    <col min="15112" max="15112" width="9.140625" style="1073"/>
    <col min="15113" max="15113" width="12.140625" style="1073" bestFit="1" customWidth="1"/>
    <col min="15114" max="15114" width="12.28515625" style="1073" customWidth="1"/>
    <col min="15115" max="15355" width="9.140625" style="1073"/>
    <col min="15356" max="15356" width="7.7109375" style="1073" customWidth="1"/>
    <col min="15357" max="15357" width="37.7109375" style="1073" customWidth="1"/>
    <col min="15358" max="15358" width="15.7109375" style="1073" customWidth="1"/>
    <col min="15359" max="15359" width="11.7109375" style="1073" customWidth="1"/>
    <col min="15360" max="15362" width="15.7109375" style="1073" customWidth="1"/>
    <col min="15363" max="15363" width="30.7109375" style="1073" customWidth="1"/>
    <col min="15364" max="15364" width="13.7109375" style="1073" customWidth="1"/>
    <col min="15365" max="15365" width="21.7109375" style="1073" customWidth="1"/>
    <col min="15366" max="15367" width="15.7109375" style="1073" customWidth="1"/>
    <col min="15368" max="15368" width="9.140625" style="1073"/>
    <col min="15369" max="15369" width="12.140625" style="1073" bestFit="1" customWidth="1"/>
    <col min="15370" max="15370" width="12.28515625" style="1073" customWidth="1"/>
    <col min="15371" max="15611" width="9.140625" style="1073"/>
    <col min="15612" max="15612" width="7.7109375" style="1073" customWidth="1"/>
    <col min="15613" max="15613" width="37.7109375" style="1073" customWidth="1"/>
    <col min="15614" max="15614" width="15.7109375" style="1073" customWidth="1"/>
    <col min="15615" max="15615" width="11.7109375" style="1073" customWidth="1"/>
    <col min="15616" max="15618" width="15.7109375" style="1073" customWidth="1"/>
    <col min="15619" max="15619" width="30.7109375" style="1073" customWidth="1"/>
    <col min="15620" max="15620" width="13.7109375" style="1073" customWidth="1"/>
    <col min="15621" max="15621" width="21.7109375" style="1073" customWidth="1"/>
    <col min="15622" max="15623" width="15.7109375" style="1073" customWidth="1"/>
    <col min="15624" max="15624" width="9.140625" style="1073"/>
    <col min="15625" max="15625" width="12.140625" style="1073" bestFit="1" customWidth="1"/>
    <col min="15626" max="15626" width="12.28515625" style="1073" customWidth="1"/>
    <col min="15627" max="15867" width="9.140625" style="1073"/>
    <col min="15868" max="15868" width="7.7109375" style="1073" customWidth="1"/>
    <col min="15869" max="15869" width="37.7109375" style="1073" customWidth="1"/>
    <col min="15870" max="15870" width="15.7109375" style="1073" customWidth="1"/>
    <col min="15871" max="15871" width="11.7109375" style="1073" customWidth="1"/>
    <col min="15872" max="15874" width="15.7109375" style="1073" customWidth="1"/>
    <col min="15875" max="15875" width="30.7109375" style="1073" customWidth="1"/>
    <col min="15876" max="15876" width="13.7109375" style="1073" customWidth="1"/>
    <col min="15877" max="15877" width="21.7109375" style="1073" customWidth="1"/>
    <col min="15878" max="15879" width="15.7109375" style="1073" customWidth="1"/>
    <col min="15880" max="15880" width="9.140625" style="1073"/>
    <col min="15881" max="15881" width="12.140625" style="1073" bestFit="1" customWidth="1"/>
    <col min="15882" max="15882" width="12.28515625" style="1073" customWidth="1"/>
    <col min="15883" max="16123" width="9.140625" style="1073"/>
    <col min="16124" max="16124" width="7.7109375" style="1073" customWidth="1"/>
    <col min="16125" max="16125" width="37.7109375" style="1073" customWidth="1"/>
    <col min="16126" max="16126" width="15.7109375" style="1073" customWidth="1"/>
    <col min="16127" max="16127" width="11.7109375" style="1073" customWidth="1"/>
    <col min="16128" max="16130" width="15.7109375" style="1073" customWidth="1"/>
    <col min="16131" max="16131" width="30.7109375" style="1073" customWidth="1"/>
    <col min="16132" max="16132" width="13.7109375" style="1073" customWidth="1"/>
    <col min="16133" max="16133" width="21.7109375" style="1073" customWidth="1"/>
    <col min="16134" max="16135" width="15.7109375" style="1073" customWidth="1"/>
    <col min="16136" max="16136" width="9.140625" style="1073"/>
    <col min="16137" max="16137" width="12.140625" style="1073" bestFit="1" customWidth="1"/>
    <col min="16138" max="16138" width="12.28515625" style="1073" customWidth="1"/>
    <col min="16139" max="16384" width="9.140625" style="1073"/>
  </cols>
  <sheetData>
    <row r="1" spans="1:11" ht="21.75" customHeight="1" x14ac:dyDescent="0.25">
      <c r="G1" s="1074" t="s">
        <v>2080</v>
      </c>
    </row>
    <row r="2" spans="1:11" ht="25.5" customHeight="1" x14ac:dyDescent="0.25">
      <c r="A2" s="2297" t="s">
        <v>1532</v>
      </c>
      <c r="B2" s="2297"/>
      <c r="C2" s="2297"/>
      <c r="D2" s="2297"/>
      <c r="E2" s="2297"/>
      <c r="F2" s="2297"/>
      <c r="G2" s="2297"/>
    </row>
    <row r="3" spans="1:11" ht="25.5" customHeight="1" x14ac:dyDescent="0.25">
      <c r="A3" s="2297" t="s">
        <v>1267</v>
      </c>
      <c r="B3" s="2297"/>
      <c r="C3" s="2297"/>
      <c r="D3" s="2297"/>
      <c r="E3" s="2297"/>
      <c r="F3" s="2297"/>
      <c r="G3" s="2297"/>
    </row>
    <row r="4" spans="1:11" ht="25.5" customHeight="1" x14ac:dyDescent="0.25">
      <c r="A4" s="2297" t="s">
        <v>191</v>
      </c>
      <c r="B4" s="2297"/>
      <c r="C4" s="2297"/>
      <c r="D4" s="2297"/>
      <c r="E4" s="2297"/>
      <c r="F4" s="2297"/>
      <c r="G4" s="2297"/>
    </row>
    <row r="5" spans="1:11" ht="12.75" customHeight="1" x14ac:dyDescent="0.3">
      <c r="A5" s="1075"/>
      <c r="B5" s="1076"/>
      <c r="C5" s="1076"/>
      <c r="D5" s="1076"/>
      <c r="E5" s="1076"/>
      <c r="F5" s="1076"/>
      <c r="G5" s="1076"/>
    </row>
    <row r="6" spans="1:11" ht="90.75" customHeight="1" x14ac:dyDescent="0.25">
      <c r="A6" s="1077" t="s">
        <v>6</v>
      </c>
      <c r="B6" s="1077" t="s">
        <v>1557</v>
      </c>
      <c r="C6" s="1077" t="s">
        <v>1107</v>
      </c>
      <c r="D6" s="1077" t="s">
        <v>1558</v>
      </c>
      <c r="E6" s="1077" t="s">
        <v>1106</v>
      </c>
      <c r="F6" s="1077" t="s">
        <v>1559</v>
      </c>
      <c r="G6" s="1077" t="s">
        <v>1560</v>
      </c>
    </row>
    <row r="7" spans="1:11" ht="18" x14ac:dyDescent="0.25">
      <c r="A7" s="1077">
        <v>1</v>
      </c>
      <c r="B7" s="1077">
        <v>2</v>
      </c>
      <c r="C7" s="1077">
        <v>3</v>
      </c>
      <c r="D7" s="1077">
        <v>4</v>
      </c>
      <c r="E7" s="1077">
        <v>5</v>
      </c>
      <c r="F7" s="1077">
        <v>6</v>
      </c>
      <c r="G7" s="1077">
        <v>7</v>
      </c>
    </row>
    <row r="8" spans="1:11" ht="41.25" customHeight="1" x14ac:dyDescent="0.25">
      <c r="A8" s="2298" t="s">
        <v>1730</v>
      </c>
      <c r="B8" s="2298"/>
      <c r="C8" s="2298"/>
      <c r="D8" s="2298"/>
      <c r="E8" s="2298"/>
      <c r="F8" s="2298"/>
      <c r="G8" s="2298"/>
    </row>
    <row r="9" spans="1:11" ht="60" customHeight="1" x14ac:dyDescent="0.25">
      <c r="A9" s="1077" t="s">
        <v>16</v>
      </c>
      <c r="B9" s="1078" t="s">
        <v>1731</v>
      </c>
      <c r="C9" s="1077" t="s">
        <v>1063</v>
      </c>
      <c r="D9" s="1077">
        <v>100</v>
      </c>
      <c r="E9" s="1077">
        <v>100</v>
      </c>
      <c r="F9" s="1077">
        <v>100</v>
      </c>
      <c r="G9" s="1079" t="s">
        <v>1732</v>
      </c>
      <c r="J9" s="1080"/>
      <c r="K9" s="1080"/>
    </row>
    <row r="10" spans="1:11" ht="87" customHeight="1" x14ac:dyDescent="0.25">
      <c r="A10" s="1077" t="s">
        <v>24</v>
      </c>
      <c r="B10" s="1081" t="s">
        <v>1733</v>
      </c>
      <c r="C10" s="1077" t="s">
        <v>1063</v>
      </c>
      <c r="D10" s="1077">
        <v>96.5</v>
      </c>
      <c r="E10" s="1077">
        <v>94.6</v>
      </c>
      <c r="F10" s="1077">
        <v>96.1</v>
      </c>
      <c r="G10" s="1082" t="s">
        <v>1734</v>
      </c>
    </row>
    <row r="11" spans="1:11" ht="61.5" customHeight="1" x14ac:dyDescent="0.25">
      <c r="A11" s="1077" t="s">
        <v>36</v>
      </c>
      <c r="B11" s="1078" t="s">
        <v>1735</v>
      </c>
      <c r="C11" s="1077" t="s">
        <v>1736</v>
      </c>
      <c r="D11" s="1077">
        <v>3.9</v>
      </c>
      <c r="E11" s="1077">
        <v>11.5</v>
      </c>
      <c r="F11" s="1077">
        <v>2.2000000000000002</v>
      </c>
      <c r="G11" s="1082" t="s">
        <v>1737</v>
      </c>
    </row>
    <row r="12" spans="1:11" ht="29.25" customHeight="1" x14ac:dyDescent="0.25">
      <c r="A12" s="1077" t="s">
        <v>46</v>
      </c>
      <c r="B12" s="1078" t="s">
        <v>1738</v>
      </c>
      <c r="C12" s="1077" t="s">
        <v>1063</v>
      </c>
      <c r="D12" s="1077" t="s">
        <v>675</v>
      </c>
      <c r="E12" s="1077">
        <v>1</v>
      </c>
      <c r="F12" s="1077">
        <v>0</v>
      </c>
      <c r="G12" s="1082" t="s">
        <v>1739</v>
      </c>
    </row>
    <row r="13" spans="1:11" ht="58.5" customHeight="1" x14ac:dyDescent="0.25">
      <c r="A13" s="1077" t="s">
        <v>59</v>
      </c>
      <c r="B13" s="1078" t="s">
        <v>1740</v>
      </c>
      <c r="C13" s="1077" t="s">
        <v>1063</v>
      </c>
      <c r="D13" s="1077">
        <v>100</v>
      </c>
      <c r="E13" s="1077">
        <v>100</v>
      </c>
      <c r="F13" s="1077">
        <v>100</v>
      </c>
      <c r="G13" s="1083" t="s">
        <v>1741</v>
      </c>
    </row>
    <row r="14" spans="1:11" ht="48.75" customHeight="1" x14ac:dyDescent="0.25">
      <c r="A14" s="2298" t="s">
        <v>1742</v>
      </c>
      <c r="B14" s="2298"/>
      <c r="C14" s="2298"/>
      <c r="D14" s="2298"/>
      <c r="E14" s="2298"/>
      <c r="F14" s="2298"/>
      <c r="G14" s="2298"/>
    </row>
    <row r="15" spans="1:11" ht="72.75" customHeight="1" x14ac:dyDescent="0.25">
      <c r="A15" s="1077" t="s">
        <v>16</v>
      </c>
      <c r="B15" s="1081" t="s">
        <v>1743</v>
      </c>
      <c r="C15" s="1077" t="s">
        <v>1063</v>
      </c>
      <c r="D15" s="1077">
        <v>100</v>
      </c>
      <c r="E15" s="1077">
        <v>100</v>
      </c>
      <c r="F15" s="1077">
        <v>100</v>
      </c>
      <c r="G15" s="1084" t="s">
        <v>1744</v>
      </c>
      <c r="I15" s="1080"/>
      <c r="J15" s="1080"/>
      <c r="K15" s="1080"/>
    </row>
    <row r="16" spans="1:11" ht="54" customHeight="1" x14ac:dyDescent="0.25">
      <c r="A16" s="1077" t="s">
        <v>24</v>
      </c>
      <c r="B16" s="1081" t="s">
        <v>1745</v>
      </c>
      <c r="C16" s="1077" t="s">
        <v>1063</v>
      </c>
      <c r="D16" s="1077">
        <v>40</v>
      </c>
      <c r="E16" s="1077">
        <v>25</v>
      </c>
      <c r="F16" s="1077">
        <v>0</v>
      </c>
      <c r="G16" s="1085" t="s">
        <v>1746</v>
      </c>
      <c r="J16" s="1080"/>
      <c r="K16" s="1080"/>
    </row>
    <row r="17" spans="1:11" ht="132.75" customHeight="1" x14ac:dyDescent="0.25">
      <c r="A17" s="1077" t="s">
        <v>36</v>
      </c>
      <c r="B17" s="1081" t="s">
        <v>1747</v>
      </c>
      <c r="C17" s="1086" t="s">
        <v>1063</v>
      </c>
      <c r="D17" s="1086">
        <v>95</v>
      </c>
      <c r="E17" s="1086">
        <v>97</v>
      </c>
      <c r="F17" s="1086">
        <v>97</v>
      </c>
      <c r="G17" s="1087" t="s">
        <v>1748</v>
      </c>
      <c r="J17" s="1080"/>
      <c r="K17" s="1080"/>
    </row>
    <row r="18" spans="1:11" ht="57.75" customHeight="1" x14ac:dyDescent="0.25">
      <c r="A18" s="1077" t="s">
        <v>46</v>
      </c>
      <c r="B18" s="1081" t="s">
        <v>1749</v>
      </c>
      <c r="C18" s="1086" t="s">
        <v>1063</v>
      </c>
      <c r="D18" s="1086">
        <v>100</v>
      </c>
      <c r="E18" s="1086">
        <v>100</v>
      </c>
      <c r="F18" s="1086">
        <v>100</v>
      </c>
      <c r="G18" s="1087" t="s">
        <v>1750</v>
      </c>
      <c r="J18" s="1080"/>
      <c r="K18" s="1080"/>
    </row>
    <row r="19" spans="1:11" ht="149.25" customHeight="1" x14ac:dyDescent="0.25">
      <c r="A19" s="1077" t="s">
        <v>59</v>
      </c>
      <c r="B19" s="1081" t="s">
        <v>1751</v>
      </c>
      <c r="C19" s="1077" t="s">
        <v>1063</v>
      </c>
      <c r="D19" s="1077">
        <v>100</v>
      </c>
      <c r="E19" s="1086">
        <v>100</v>
      </c>
      <c r="F19" s="1086">
        <v>88.4</v>
      </c>
      <c r="G19" s="1079" t="s">
        <v>1752</v>
      </c>
      <c r="I19" s="1080"/>
      <c r="J19" s="1080"/>
      <c r="K19" s="1080"/>
    </row>
    <row r="20" spans="1:11" ht="90" customHeight="1" x14ac:dyDescent="0.25">
      <c r="A20" s="1077" t="s">
        <v>65</v>
      </c>
      <c r="B20" s="1081" t="s">
        <v>1753</v>
      </c>
      <c r="C20" s="1077" t="s">
        <v>1063</v>
      </c>
      <c r="D20" s="1077">
        <v>80</v>
      </c>
      <c r="E20" s="1086">
        <v>85</v>
      </c>
      <c r="F20" s="1086">
        <v>83</v>
      </c>
      <c r="G20" s="1079" t="s">
        <v>1754</v>
      </c>
      <c r="I20" s="1080"/>
      <c r="J20" s="1080"/>
      <c r="K20" s="1080"/>
    </row>
    <row r="21" spans="1:11" ht="58.5" customHeight="1" x14ac:dyDescent="0.25">
      <c r="A21" s="1077" t="s">
        <v>75</v>
      </c>
      <c r="B21" s="1081" t="s">
        <v>1755</v>
      </c>
      <c r="C21" s="1077" t="s">
        <v>1063</v>
      </c>
      <c r="D21" s="1077">
        <v>70</v>
      </c>
      <c r="E21" s="1086">
        <v>75</v>
      </c>
      <c r="F21" s="1086">
        <v>54</v>
      </c>
      <c r="G21" s="1085" t="s">
        <v>1756</v>
      </c>
      <c r="I21" s="1080"/>
      <c r="J21" s="1080"/>
      <c r="K21" s="1080"/>
    </row>
    <row r="22" spans="1:11" ht="111.75" customHeight="1" x14ac:dyDescent="0.25">
      <c r="A22" s="1077" t="s">
        <v>83</v>
      </c>
      <c r="B22" s="1081" t="s">
        <v>1757</v>
      </c>
      <c r="C22" s="1077" t="s">
        <v>1063</v>
      </c>
      <c r="D22" s="1077">
        <v>2.2000000000000002</v>
      </c>
      <c r="E22" s="1086">
        <v>2</v>
      </c>
      <c r="F22" s="1086">
        <v>1.78</v>
      </c>
      <c r="G22" s="1085" t="s">
        <v>1758</v>
      </c>
      <c r="I22" s="1080"/>
      <c r="J22" s="1080"/>
      <c r="K22" s="1080"/>
    </row>
    <row r="23" spans="1:11" ht="135" customHeight="1" x14ac:dyDescent="0.25">
      <c r="A23" s="1077" t="s">
        <v>97</v>
      </c>
      <c r="B23" s="1081" t="s">
        <v>1759</v>
      </c>
      <c r="C23" s="1077" t="s">
        <v>1063</v>
      </c>
      <c r="D23" s="1077">
        <v>85</v>
      </c>
      <c r="E23" s="1086">
        <v>85</v>
      </c>
      <c r="F23" s="1086">
        <v>94</v>
      </c>
      <c r="G23" s="1085" t="s">
        <v>1760</v>
      </c>
      <c r="I23" s="1080"/>
      <c r="J23" s="1080"/>
      <c r="K23" s="1080"/>
    </row>
    <row r="24" spans="1:11" ht="59.25" customHeight="1" x14ac:dyDescent="0.25">
      <c r="A24" s="1077" t="s">
        <v>110</v>
      </c>
      <c r="B24" s="1081" t="s">
        <v>1761</v>
      </c>
      <c r="C24" s="1077" t="s">
        <v>1063</v>
      </c>
      <c r="D24" s="1077">
        <v>30</v>
      </c>
      <c r="E24" s="1086">
        <v>30</v>
      </c>
      <c r="F24" s="1086">
        <v>15.14</v>
      </c>
      <c r="G24" s="1085" t="s">
        <v>1762</v>
      </c>
      <c r="I24" s="1080"/>
      <c r="J24" s="1080"/>
      <c r="K24" s="1080"/>
    </row>
    <row r="25" spans="1:11" ht="60.75" customHeight="1" x14ac:dyDescent="0.25">
      <c r="A25" s="1077" t="s">
        <v>121</v>
      </c>
      <c r="B25" s="1081" t="s">
        <v>1763</v>
      </c>
      <c r="C25" s="1077" t="s">
        <v>1063</v>
      </c>
      <c r="D25" s="1077">
        <v>5</v>
      </c>
      <c r="E25" s="1086">
        <v>5</v>
      </c>
      <c r="F25" s="1086">
        <v>2.61</v>
      </c>
      <c r="G25" s="1085" t="s">
        <v>1762</v>
      </c>
      <c r="I25" s="1080"/>
      <c r="J25" s="1080"/>
      <c r="K25" s="1080"/>
    </row>
    <row r="26" spans="1:11" ht="51.75" customHeight="1" x14ac:dyDescent="0.25">
      <c r="A26" s="1077" t="s">
        <v>131</v>
      </c>
      <c r="B26" s="1081" t="s">
        <v>1764</v>
      </c>
      <c r="C26" s="1077" t="s">
        <v>1063</v>
      </c>
      <c r="D26" s="1077">
        <v>10</v>
      </c>
      <c r="E26" s="1086">
        <v>5</v>
      </c>
      <c r="F26" s="1086">
        <v>1.67</v>
      </c>
      <c r="G26" s="1085" t="s">
        <v>1762</v>
      </c>
      <c r="I26" s="1080"/>
      <c r="J26" s="1080"/>
      <c r="K26" s="1080"/>
    </row>
    <row r="27" spans="1:11" ht="179.25" customHeight="1" x14ac:dyDescent="0.25">
      <c r="A27" s="1077" t="s">
        <v>140</v>
      </c>
      <c r="B27" s="1081" t="s">
        <v>1765</v>
      </c>
      <c r="C27" s="1077" t="s">
        <v>1063</v>
      </c>
      <c r="D27" s="1077">
        <v>96</v>
      </c>
      <c r="E27" s="1086">
        <v>98</v>
      </c>
      <c r="F27" s="1086">
        <v>98</v>
      </c>
      <c r="G27" s="1085" t="s">
        <v>1766</v>
      </c>
      <c r="I27" s="1080"/>
      <c r="J27" s="1080"/>
      <c r="K27" s="1080"/>
    </row>
    <row r="28" spans="1:11" ht="63.75" customHeight="1" x14ac:dyDescent="0.25">
      <c r="A28" s="1077" t="s">
        <v>151</v>
      </c>
      <c r="B28" s="1081" t="s">
        <v>1767</v>
      </c>
      <c r="C28" s="1077" t="s">
        <v>1063</v>
      </c>
      <c r="D28" s="1077">
        <v>80</v>
      </c>
      <c r="E28" s="1086">
        <v>90</v>
      </c>
      <c r="F28" s="1086">
        <v>100</v>
      </c>
      <c r="G28" s="1085" t="s">
        <v>1768</v>
      </c>
      <c r="I28" s="1080"/>
      <c r="J28" s="1080"/>
      <c r="K28" s="1080"/>
    </row>
    <row r="29" spans="1:11" ht="205.5" customHeight="1" x14ac:dyDescent="0.25">
      <c r="A29" s="1077" t="s">
        <v>157</v>
      </c>
      <c r="B29" s="1081" t="s">
        <v>1769</v>
      </c>
      <c r="C29" s="1077" t="s">
        <v>1063</v>
      </c>
      <c r="D29" s="1077">
        <v>100</v>
      </c>
      <c r="E29" s="1086">
        <v>100</v>
      </c>
      <c r="F29" s="1086">
        <v>100</v>
      </c>
      <c r="G29" s="1085" t="s">
        <v>1770</v>
      </c>
      <c r="I29" s="1080"/>
      <c r="J29" s="1080"/>
      <c r="K29" s="1080"/>
    </row>
    <row r="30" spans="1:11" ht="115.5" customHeight="1" x14ac:dyDescent="0.25">
      <c r="A30" s="1077" t="s">
        <v>163</v>
      </c>
      <c r="B30" s="1081" t="s">
        <v>1771</v>
      </c>
      <c r="C30" s="1077" t="s">
        <v>1063</v>
      </c>
      <c r="D30" s="1077">
        <v>94.8</v>
      </c>
      <c r="E30" s="1086">
        <v>97.2</v>
      </c>
      <c r="F30" s="1086">
        <v>100</v>
      </c>
      <c r="G30" s="1085" t="s">
        <v>1772</v>
      </c>
      <c r="I30" s="1080"/>
      <c r="J30" s="1080"/>
      <c r="K30" s="1080"/>
    </row>
    <row r="31" spans="1:11" ht="139.5" customHeight="1" x14ac:dyDescent="0.25">
      <c r="A31" s="1077" t="s">
        <v>171</v>
      </c>
      <c r="B31" s="1081" t="s">
        <v>1773</v>
      </c>
      <c r="C31" s="1077" t="s">
        <v>1774</v>
      </c>
      <c r="D31" s="1077">
        <v>13.8</v>
      </c>
      <c r="E31" s="1086">
        <v>13.8</v>
      </c>
      <c r="F31" s="1086">
        <v>11.6</v>
      </c>
      <c r="G31" s="1085" t="s">
        <v>1775</v>
      </c>
      <c r="J31" s="1080"/>
      <c r="K31" s="1080"/>
    </row>
    <row r="32" spans="1:11" ht="99.75" customHeight="1" x14ac:dyDescent="0.25">
      <c r="A32" s="1077" t="s">
        <v>179</v>
      </c>
      <c r="B32" s="1081" t="s">
        <v>1776</v>
      </c>
      <c r="C32" s="1077" t="s">
        <v>1063</v>
      </c>
      <c r="D32" s="1077">
        <v>100</v>
      </c>
      <c r="E32" s="1086">
        <v>100</v>
      </c>
      <c r="F32" s="1086">
        <v>100</v>
      </c>
      <c r="G32" s="1085" t="s">
        <v>1777</v>
      </c>
      <c r="J32" s="1080"/>
      <c r="K32" s="1080"/>
    </row>
    <row r="33" spans="1:11" ht="120.75" customHeight="1" x14ac:dyDescent="0.25">
      <c r="A33" s="1077" t="s">
        <v>185</v>
      </c>
      <c r="B33" s="1081" t="s">
        <v>1778</v>
      </c>
      <c r="C33" s="1077" t="s">
        <v>1774</v>
      </c>
      <c r="D33" s="1077">
        <v>3</v>
      </c>
      <c r="E33" s="1086">
        <v>6</v>
      </c>
      <c r="F33" s="1086">
        <v>6</v>
      </c>
      <c r="G33" s="1085" t="s">
        <v>1779</v>
      </c>
      <c r="J33" s="1080"/>
      <c r="K33" s="1080"/>
    </row>
    <row r="34" spans="1:11" ht="91.5" customHeight="1" x14ac:dyDescent="0.25">
      <c r="A34" s="1077" t="s">
        <v>1780</v>
      </c>
      <c r="B34" s="1081" t="s">
        <v>1781</v>
      </c>
      <c r="C34" s="1077" t="s">
        <v>1063</v>
      </c>
      <c r="D34" s="1077">
        <v>77</v>
      </c>
      <c r="E34" s="1077">
        <v>78</v>
      </c>
      <c r="F34" s="1077">
        <v>78</v>
      </c>
      <c r="G34" s="1085" t="s">
        <v>1782</v>
      </c>
    </row>
    <row r="35" spans="1:11" ht="138" customHeight="1" x14ac:dyDescent="0.25">
      <c r="A35" s="1077" t="s">
        <v>1783</v>
      </c>
      <c r="B35" s="1081" t="s">
        <v>1784</v>
      </c>
      <c r="C35" s="1077" t="s">
        <v>1063</v>
      </c>
      <c r="D35" s="1077">
        <v>100</v>
      </c>
      <c r="E35" s="1077">
        <v>100</v>
      </c>
      <c r="F35" s="1077">
        <v>100</v>
      </c>
      <c r="G35" s="1085" t="s">
        <v>1785</v>
      </c>
    </row>
  </sheetData>
  <mergeCells count="5">
    <mergeCell ref="A2:G2"/>
    <mergeCell ref="A3:G3"/>
    <mergeCell ref="A4:G4"/>
    <mergeCell ref="A8:G8"/>
    <mergeCell ref="A14:G14"/>
  </mergeCells>
  <pageMargins left="0.78740157480314965" right="0.39370078740157483" top="0.78740157480314965" bottom="0.78740157480314965" header="0.51181102362204722" footer="0.39370078740157483"/>
  <pageSetup paperSize="9" scale="62" firstPageNumber="261" orientation="landscape" useFirstPageNumber="1" r:id="rId1"/>
  <headerFooter>
    <oddFooter>&amp;R&amp;"Arial,обычный"&amp;14&amp;P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5"/>
  </sheetPr>
  <dimension ref="A1:O80"/>
  <sheetViews>
    <sheetView zoomScale="50" zoomScaleNormal="50" zoomScalePageLayoutView="60" workbookViewId="0">
      <selection activeCell="K68" sqref="K68"/>
    </sheetView>
  </sheetViews>
  <sheetFormatPr defaultColWidth="8.7109375" defaultRowHeight="18" x14ac:dyDescent="0.25"/>
  <cols>
    <col min="1" max="1" width="8.7109375" style="267" customWidth="1"/>
    <col min="2" max="2" width="45.7109375" style="490" customWidth="1"/>
    <col min="3" max="3" width="15.7109375" style="490" customWidth="1"/>
    <col min="4" max="5" width="17.7109375" style="490" customWidth="1"/>
    <col min="6" max="6" width="12.7109375" style="490" customWidth="1"/>
    <col min="7" max="7" width="35.7109375" style="534" customWidth="1"/>
    <col min="8" max="8" width="17.7109375" style="490" customWidth="1"/>
    <col min="9" max="9" width="12.7109375" style="490" customWidth="1"/>
    <col min="10" max="10" width="30.7109375" style="534" customWidth="1"/>
    <col min="11" max="256" width="8.7109375" style="490"/>
    <col min="257" max="257" width="8.7109375" style="490" customWidth="1"/>
    <col min="258" max="258" width="45.7109375" style="490" customWidth="1"/>
    <col min="259" max="259" width="15.7109375" style="490" customWidth="1"/>
    <col min="260" max="261" width="17.7109375" style="490" customWidth="1"/>
    <col min="262" max="262" width="15.28515625" style="490" customWidth="1"/>
    <col min="263" max="263" width="35.7109375" style="490" customWidth="1"/>
    <col min="264" max="264" width="17.7109375" style="490" customWidth="1"/>
    <col min="265" max="265" width="15.28515625" style="490" customWidth="1"/>
    <col min="266" max="266" width="30.7109375" style="490" customWidth="1"/>
    <col min="267" max="512" width="8.7109375" style="490"/>
    <col min="513" max="513" width="8.7109375" style="490" customWidth="1"/>
    <col min="514" max="514" width="45.7109375" style="490" customWidth="1"/>
    <col min="515" max="515" width="15.7109375" style="490" customWidth="1"/>
    <col min="516" max="517" width="17.7109375" style="490" customWidth="1"/>
    <col min="518" max="518" width="15.28515625" style="490" customWidth="1"/>
    <col min="519" max="519" width="35.7109375" style="490" customWidth="1"/>
    <col min="520" max="520" width="17.7109375" style="490" customWidth="1"/>
    <col min="521" max="521" width="15.28515625" style="490" customWidth="1"/>
    <col min="522" max="522" width="30.7109375" style="490" customWidth="1"/>
    <col min="523" max="768" width="8.7109375" style="490"/>
    <col min="769" max="769" width="8.7109375" style="490" customWidth="1"/>
    <col min="770" max="770" width="45.7109375" style="490" customWidth="1"/>
    <col min="771" max="771" width="15.7109375" style="490" customWidth="1"/>
    <col min="772" max="773" width="17.7109375" style="490" customWidth="1"/>
    <col min="774" max="774" width="15.28515625" style="490" customWidth="1"/>
    <col min="775" max="775" width="35.7109375" style="490" customWidth="1"/>
    <col min="776" max="776" width="17.7109375" style="490" customWidth="1"/>
    <col min="777" max="777" width="15.28515625" style="490" customWidth="1"/>
    <col min="778" max="778" width="30.7109375" style="490" customWidth="1"/>
    <col min="779" max="1024" width="8.7109375" style="490"/>
    <col min="1025" max="1025" width="8.7109375" style="490" customWidth="1"/>
    <col min="1026" max="1026" width="45.7109375" style="490" customWidth="1"/>
    <col min="1027" max="1027" width="15.7109375" style="490" customWidth="1"/>
    <col min="1028" max="1029" width="17.7109375" style="490" customWidth="1"/>
    <col min="1030" max="1030" width="15.28515625" style="490" customWidth="1"/>
    <col min="1031" max="1031" width="35.7109375" style="490" customWidth="1"/>
    <col min="1032" max="1032" width="17.7109375" style="490" customWidth="1"/>
    <col min="1033" max="1033" width="15.28515625" style="490" customWidth="1"/>
    <col min="1034" max="1034" width="30.7109375" style="490" customWidth="1"/>
    <col min="1035" max="1280" width="8.7109375" style="490"/>
    <col min="1281" max="1281" width="8.7109375" style="490" customWidth="1"/>
    <col min="1282" max="1282" width="45.7109375" style="490" customWidth="1"/>
    <col min="1283" max="1283" width="15.7109375" style="490" customWidth="1"/>
    <col min="1284" max="1285" width="17.7109375" style="490" customWidth="1"/>
    <col min="1286" max="1286" width="15.28515625" style="490" customWidth="1"/>
    <col min="1287" max="1287" width="35.7109375" style="490" customWidth="1"/>
    <col min="1288" max="1288" width="17.7109375" style="490" customWidth="1"/>
    <col min="1289" max="1289" width="15.28515625" style="490" customWidth="1"/>
    <col min="1290" max="1290" width="30.7109375" style="490" customWidth="1"/>
    <col min="1291" max="1536" width="8.7109375" style="490"/>
    <col min="1537" max="1537" width="8.7109375" style="490" customWidth="1"/>
    <col min="1538" max="1538" width="45.7109375" style="490" customWidth="1"/>
    <col min="1539" max="1539" width="15.7109375" style="490" customWidth="1"/>
    <col min="1540" max="1541" width="17.7109375" style="490" customWidth="1"/>
    <col min="1542" max="1542" width="15.28515625" style="490" customWidth="1"/>
    <col min="1543" max="1543" width="35.7109375" style="490" customWidth="1"/>
    <col min="1544" max="1544" width="17.7109375" style="490" customWidth="1"/>
    <col min="1545" max="1545" width="15.28515625" style="490" customWidth="1"/>
    <col min="1546" max="1546" width="30.7109375" style="490" customWidth="1"/>
    <col min="1547" max="1792" width="8.7109375" style="490"/>
    <col min="1793" max="1793" width="8.7109375" style="490" customWidth="1"/>
    <col min="1794" max="1794" width="45.7109375" style="490" customWidth="1"/>
    <col min="1795" max="1795" width="15.7109375" style="490" customWidth="1"/>
    <col min="1796" max="1797" width="17.7109375" style="490" customWidth="1"/>
    <col min="1798" max="1798" width="15.28515625" style="490" customWidth="1"/>
    <col min="1799" max="1799" width="35.7109375" style="490" customWidth="1"/>
    <col min="1800" max="1800" width="17.7109375" style="490" customWidth="1"/>
    <col min="1801" max="1801" width="15.28515625" style="490" customWidth="1"/>
    <col min="1802" max="1802" width="30.7109375" style="490" customWidth="1"/>
    <col min="1803" max="2048" width="8.7109375" style="490"/>
    <col min="2049" max="2049" width="8.7109375" style="490" customWidth="1"/>
    <col min="2050" max="2050" width="45.7109375" style="490" customWidth="1"/>
    <col min="2051" max="2051" width="15.7109375" style="490" customWidth="1"/>
    <col min="2052" max="2053" width="17.7109375" style="490" customWidth="1"/>
    <col min="2054" max="2054" width="15.28515625" style="490" customWidth="1"/>
    <col min="2055" max="2055" width="35.7109375" style="490" customWidth="1"/>
    <col min="2056" max="2056" width="17.7109375" style="490" customWidth="1"/>
    <col min="2057" max="2057" width="15.28515625" style="490" customWidth="1"/>
    <col min="2058" max="2058" width="30.7109375" style="490" customWidth="1"/>
    <col min="2059" max="2304" width="8.7109375" style="490"/>
    <col min="2305" max="2305" width="8.7109375" style="490" customWidth="1"/>
    <col min="2306" max="2306" width="45.7109375" style="490" customWidth="1"/>
    <col min="2307" max="2307" width="15.7109375" style="490" customWidth="1"/>
    <col min="2308" max="2309" width="17.7109375" style="490" customWidth="1"/>
    <col min="2310" max="2310" width="15.28515625" style="490" customWidth="1"/>
    <col min="2311" max="2311" width="35.7109375" style="490" customWidth="1"/>
    <col min="2312" max="2312" width="17.7109375" style="490" customWidth="1"/>
    <col min="2313" max="2313" width="15.28515625" style="490" customWidth="1"/>
    <col min="2314" max="2314" width="30.7109375" style="490" customWidth="1"/>
    <col min="2315" max="2560" width="8.7109375" style="490"/>
    <col min="2561" max="2561" width="8.7109375" style="490" customWidth="1"/>
    <col min="2562" max="2562" width="45.7109375" style="490" customWidth="1"/>
    <col min="2563" max="2563" width="15.7109375" style="490" customWidth="1"/>
    <col min="2564" max="2565" width="17.7109375" style="490" customWidth="1"/>
    <col min="2566" max="2566" width="15.28515625" style="490" customWidth="1"/>
    <col min="2567" max="2567" width="35.7109375" style="490" customWidth="1"/>
    <col min="2568" max="2568" width="17.7109375" style="490" customWidth="1"/>
    <col min="2569" max="2569" width="15.28515625" style="490" customWidth="1"/>
    <col min="2570" max="2570" width="30.7109375" style="490" customWidth="1"/>
    <col min="2571" max="2816" width="8.7109375" style="490"/>
    <col min="2817" max="2817" width="8.7109375" style="490" customWidth="1"/>
    <col min="2818" max="2818" width="45.7109375" style="490" customWidth="1"/>
    <col min="2819" max="2819" width="15.7109375" style="490" customWidth="1"/>
    <col min="2820" max="2821" width="17.7109375" style="490" customWidth="1"/>
    <col min="2822" max="2822" width="15.28515625" style="490" customWidth="1"/>
    <col min="2823" max="2823" width="35.7109375" style="490" customWidth="1"/>
    <col min="2824" max="2824" width="17.7109375" style="490" customWidth="1"/>
    <col min="2825" max="2825" width="15.28515625" style="490" customWidth="1"/>
    <col min="2826" max="2826" width="30.7109375" style="490" customWidth="1"/>
    <col min="2827" max="3072" width="8.7109375" style="490"/>
    <col min="3073" max="3073" width="8.7109375" style="490" customWidth="1"/>
    <col min="3074" max="3074" width="45.7109375" style="490" customWidth="1"/>
    <col min="3075" max="3075" width="15.7109375" style="490" customWidth="1"/>
    <col min="3076" max="3077" width="17.7109375" style="490" customWidth="1"/>
    <col min="3078" max="3078" width="15.28515625" style="490" customWidth="1"/>
    <col min="3079" max="3079" width="35.7109375" style="490" customWidth="1"/>
    <col min="3080" max="3080" width="17.7109375" style="490" customWidth="1"/>
    <col min="3081" max="3081" width="15.28515625" style="490" customWidth="1"/>
    <col min="3082" max="3082" width="30.7109375" style="490" customWidth="1"/>
    <col min="3083" max="3328" width="8.7109375" style="490"/>
    <col min="3329" max="3329" width="8.7109375" style="490" customWidth="1"/>
    <col min="3330" max="3330" width="45.7109375" style="490" customWidth="1"/>
    <col min="3331" max="3331" width="15.7109375" style="490" customWidth="1"/>
    <col min="3332" max="3333" width="17.7109375" style="490" customWidth="1"/>
    <col min="3334" max="3334" width="15.28515625" style="490" customWidth="1"/>
    <col min="3335" max="3335" width="35.7109375" style="490" customWidth="1"/>
    <col min="3336" max="3336" width="17.7109375" style="490" customWidth="1"/>
    <col min="3337" max="3337" width="15.28515625" style="490" customWidth="1"/>
    <col min="3338" max="3338" width="30.7109375" style="490" customWidth="1"/>
    <col min="3339" max="3584" width="8.7109375" style="490"/>
    <col min="3585" max="3585" width="8.7109375" style="490" customWidth="1"/>
    <col min="3586" max="3586" width="45.7109375" style="490" customWidth="1"/>
    <col min="3587" max="3587" width="15.7109375" style="490" customWidth="1"/>
    <col min="3588" max="3589" width="17.7109375" style="490" customWidth="1"/>
    <col min="3590" max="3590" width="15.28515625" style="490" customWidth="1"/>
    <col min="3591" max="3591" width="35.7109375" style="490" customWidth="1"/>
    <col min="3592" max="3592" width="17.7109375" style="490" customWidth="1"/>
    <col min="3593" max="3593" width="15.28515625" style="490" customWidth="1"/>
    <col min="3594" max="3594" width="30.7109375" style="490" customWidth="1"/>
    <col min="3595" max="3840" width="8.7109375" style="490"/>
    <col min="3841" max="3841" width="8.7109375" style="490" customWidth="1"/>
    <col min="3842" max="3842" width="45.7109375" style="490" customWidth="1"/>
    <col min="3843" max="3843" width="15.7109375" style="490" customWidth="1"/>
    <col min="3844" max="3845" width="17.7109375" style="490" customWidth="1"/>
    <col min="3846" max="3846" width="15.28515625" style="490" customWidth="1"/>
    <col min="3847" max="3847" width="35.7109375" style="490" customWidth="1"/>
    <col min="3848" max="3848" width="17.7109375" style="490" customWidth="1"/>
    <col min="3849" max="3849" width="15.28515625" style="490" customWidth="1"/>
    <col min="3850" max="3850" width="30.7109375" style="490" customWidth="1"/>
    <col min="3851" max="4096" width="8.7109375" style="490"/>
    <col min="4097" max="4097" width="8.7109375" style="490" customWidth="1"/>
    <col min="4098" max="4098" width="45.7109375" style="490" customWidth="1"/>
    <col min="4099" max="4099" width="15.7109375" style="490" customWidth="1"/>
    <col min="4100" max="4101" width="17.7109375" style="490" customWidth="1"/>
    <col min="4102" max="4102" width="15.28515625" style="490" customWidth="1"/>
    <col min="4103" max="4103" width="35.7109375" style="490" customWidth="1"/>
    <col min="4104" max="4104" width="17.7109375" style="490" customWidth="1"/>
    <col min="4105" max="4105" width="15.28515625" style="490" customWidth="1"/>
    <col min="4106" max="4106" width="30.7109375" style="490" customWidth="1"/>
    <col min="4107" max="4352" width="8.7109375" style="490"/>
    <col min="4353" max="4353" width="8.7109375" style="490" customWidth="1"/>
    <col min="4354" max="4354" width="45.7109375" style="490" customWidth="1"/>
    <col min="4355" max="4355" width="15.7109375" style="490" customWidth="1"/>
    <col min="4356" max="4357" width="17.7109375" style="490" customWidth="1"/>
    <col min="4358" max="4358" width="15.28515625" style="490" customWidth="1"/>
    <col min="4359" max="4359" width="35.7109375" style="490" customWidth="1"/>
    <col min="4360" max="4360" width="17.7109375" style="490" customWidth="1"/>
    <col min="4361" max="4361" width="15.28515625" style="490" customWidth="1"/>
    <col min="4362" max="4362" width="30.7109375" style="490" customWidth="1"/>
    <col min="4363" max="4608" width="8.7109375" style="490"/>
    <col min="4609" max="4609" width="8.7109375" style="490" customWidth="1"/>
    <col min="4610" max="4610" width="45.7109375" style="490" customWidth="1"/>
    <col min="4611" max="4611" width="15.7109375" style="490" customWidth="1"/>
    <col min="4612" max="4613" width="17.7109375" style="490" customWidth="1"/>
    <col min="4614" max="4614" width="15.28515625" style="490" customWidth="1"/>
    <col min="4615" max="4615" width="35.7109375" style="490" customWidth="1"/>
    <col min="4616" max="4616" width="17.7109375" style="490" customWidth="1"/>
    <col min="4617" max="4617" width="15.28515625" style="490" customWidth="1"/>
    <col min="4618" max="4618" width="30.7109375" style="490" customWidth="1"/>
    <col min="4619" max="4864" width="8.7109375" style="490"/>
    <col min="4865" max="4865" width="8.7109375" style="490" customWidth="1"/>
    <col min="4866" max="4866" width="45.7109375" style="490" customWidth="1"/>
    <col min="4867" max="4867" width="15.7109375" style="490" customWidth="1"/>
    <col min="4868" max="4869" width="17.7109375" style="490" customWidth="1"/>
    <col min="4870" max="4870" width="15.28515625" style="490" customWidth="1"/>
    <col min="4871" max="4871" width="35.7109375" style="490" customWidth="1"/>
    <col min="4872" max="4872" width="17.7109375" style="490" customWidth="1"/>
    <col min="4873" max="4873" width="15.28515625" style="490" customWidth="1"/>
    <col min="4874" max="4874" width="30.7109375" style="490" customWidth="1"/>
    <col min="4875" max="5120" width="8.7109375" style="490"/>
    <col min="5121" max="5121" width="8.7109375" style="490" customWidth="1"/>
    <col min="5122" max="5122" width="45.7109375" style="490" customWidth="1"/>
    <col min="5123" max="5123" width="15.7109375" style="490" customWidth="1"/>
    <col min="5124" max="5125" width="17.7109375" style="490" customWidth="1"/>
    <col min="5126" max="5126" width="15.28515625" style="490" customWidth="1"/>
    <col min="5127" max="5127" width="35.7109375" style="490" customWidth="1"/>
    <col min="5128" max="5128" width="17.7109375" style="490" customWidth="1"/>
    <col min="5129" max="5129" width="15.28515625" style="490" customWidth="1"/>
    <col min="5130" max="5130" width="30.7109375" style="490" customWidth="1"/>
    <col min="5131" max="5376" width="8.7109375" style="490"/>
    <col min="5377" max="5377" width="8.7109375" style="490" customWidth="1"/>
    <col min="5378" max="5378" width="45.7109375" style="490" customWidth="1"/>
    <col min="5379" max="5379" width="15.7109375" style="490" customWidth="1"/>
    <col min="5380" max="5381" width="17.7109375" style="490" customWidth="1"/>
    <col min="5382" max="5382" width="15.28515625" style="490" customWidth="1"/>
    <col min="5383" max="5383" width="35.7109375" style="490" customWidth="1"/>
    <col min="5384" max="5384" width="17.7109375" style="490" customWidth="1"/>
    <col min="5385" max="5385" width="15.28515625" style="490" customWidth="1"/>
    <col min="5386" max="5386" width="30.7109375" style="490" customWidth="1"/>
    <col min="5387" max="5632" width="8.7109375" style="490"/>
    <col min="5633" max="5633" width="8.7109375" style="490" customWidth="1"/>
    <col min="5634" max="5634" width="45.7109375" style="490" customWidth="1"/>
    <col min="5635" max="5635" width="15.7109375" style="490" customWidth="1"/>
    <col min="5636" max="5637" width="17.7109375" style="490" customWidth="1"/>
    <col min="5638" max="5638" width="15.28515625" style="490" customWidth="1"/>
    <col min="5639" max="5639" width="35.7109375" style="490" customWidth="1"/>
    <col min="5640" max="5640" width="17.7109375" style="490" customWidth="1"/>
    <col min="5641" max="5641" width="15.28515625" style="490" customWidth="1"/>
    <col min="5642" max="5642" width="30.7109375" style="490" customWidth="1"/>
    <col min="5643" max="5888" width="8.7109375" style="490"/>
    <col min="5889" max="5889" width="8.7109375" style="490" customWidth="1"/>
    <col min="5890" max="5890" width="45.7109375" style="490" customWidth="1"/>
    <col min="5891" max="5891" width="15.7109375" style="490" customWidth="1"/>
    <col min="5892" max="5893" width="17.7109375" style="490" customWidth="1"/>
    <col min="5894" max="5894" width="15.28515625" style="490" customWidth="1"/>
    <col min="5895" max="5895" width="35.7109375" style="490" customWidth="1"/>
    <col min="5896" max="5896" width="17.7109375" style="490" customWidth="1"/>
    <col min="5897" max="5897" width="15.28515625" style="490" customWidth="1"/>
    <col min="5898" max="5898" width="30.7109375" style="490" customWidth="1"/>
    <col min="5899" max="6144" width="8.7109375" style="490"/>
    <col min="6145" max="6145" width="8.7109375" style="490" customWidth="1"/>
    <col min="6146" max="6146" width="45.7109375" style="490" customWidth="1"/>
    <col min="6147" max="6147" width="15.7109375" style="490" customWidth="1"/>
    <col min="6148" max="6149" width="17.7109375" style="490" customWidth="1"/>
    <col min="6150" max="6150" width="15.28515625" style="490" customWidth="1"/>
    <col min="6151" max="6151" width="35.7109375" style="490" customWidth="1"/>
    <col min="6152" max="6152" width="17.7109375" style="490" customWidth="1"/>
    <col min="6153" max="6153" width="15.28515625" style="490" customWidth="1"/>
    <col min="6154" max="6154" width="30.7109375" style="490" customWidth="1"/>
    <col min="6155" max="6400" width="8.7109375" style="490"/>
    <col min="6401" max="6401" width="8.7109375" style="490" customWidth="1"/>
    <col min="6402" max="6402" width="45.7109375" style="490" customWidth="1"/>
    <col min="6403" max="6403" width="15.7109375" style="490" customWidth="1"/>
    <col min="6404" max="6405" width="17.7109375" style="490" customWidth="1"/>
    <col min="6406" max="6406" width="15.28515625" style="490" customWidth="1"/>
    <col min="6407" max="6407" width="35.7109375" style="490" customWidth="1"/>
    <col min="6408" max="6408" width="17.7109375" style="490" customWidth="1"/>
    <col min="6409" max="6409" width="15.28515625" style="490" customWidth="1"/>
    <col min="6410" max="6410" width="30.7109375" style="490" customWidth="1"/>
    <col min="6411" max="6656" width="8.7109375" style="490"/>
    <col min="6657" max="6657" width="8.7109375" style="490" customWidth="1"/>
    <col min="6658" max="6658" width="45.7109375" style="490" customWidth="1"/>
    <col min="6659" max="6659" width="15.7109375" style="490" customWidth="1"/>
    <col min="6660" max="6661" width="17.7109375" style="490" customWidth="1"/>
    <col min="6662" max="6662" width="15.28515625" style="490" customWidth="1"/>
    <col min="6663" max="6663" width="35.7109375" style="490" customWidth="1"/>
    <col min="6664" max="6664" width="17.7109375" style="490" customWidth="1"/>
    <col min="6665" max="6665" width="15.28515625" style="490" customWidth="1"/>
    <col min="6666" max="6666" width="30.7109375" style="490" customWidth="1"/>
    <col min="6667" max="6912" width="8.7109375" style="490"/>
    <col min="6913" max="6913" width="8.7109375" style="490" customWidth="1"/>
    <col min="6914" max="6914" width="45.7109375" style="490" customWidth="1"/>
    <col min="6915" max="6915" width="15.7109375" style="490" customWidth="1"/>
    <col min="6916" max="6917" width="17.7109375" style="490" customWidth="1"/>
    <col min="6918" max="6918" width="15.28515625" style="490" customWidth="1"/>
    <col min="6919" max="6919" width="35.7109375" style="490" customWidth="1"/>
    <col min="6920" max="6920" width="17.7109375" style="490" customWidth="1"/>
    <col min="6921" max="6921" width="15.28515625" style="490" customWidth="1"/>
    <col min="6922" max="6922" width="30.7109375" style="490" customWidth="1"/>
    <col min="6923" max="7168" width="8.7109375" style="490"/>
    <col min="7169" max="7169" width="8.7109375" style="490" customWidth="1"/>
    <col min="7170" max="7170" width="45.7109375" style="490" customWidth="1"/>
    <col min="7171" max="7171" width="15.7109375" style="490" customWidth="1"/>
    <col min="7172" max="7173" width="17.7109375" style="490" customWidth="1"/>
    <col min="7174" max="7174" width="15.28515625" style="490" customWidth="1"/>
    <col min="7175" max="7175" width="35.7109375" style="490" customWidth="1"/>
    <col min="7176" max="7176" width="17.7109375" style="490" customWidth="1"/>
    <col min="7177" max="7177" width="15.28515625" style="490" customWidth="1"/>
    <col min="7178" max="7178" width="30.7109375" style="490" customWidth="1"/>
    <col min="7179" max="7424" width="8.7109375" style="490"/>
    <col min="7425" max="7425" width="8.7109375" style="490" customWidth="1"/>
    <col min="7426" max="7426" width="45.7109375" style="490" customWidth="1"/>
    <col min="7427" max="7427" width="15.7109375" style="490" customWidth="1"/>
    <col min="7428" max="7429" width="17.7109375" style="490" customWidth="1"/>
    <col min="7430" max="7430" width="15.28515625" style="490" customWidth="1"/>
    <col min="7431" max="7431" width="35.7109375" style="490" customWidth="1"/>
    <col min="7432" max="7432" width="17.7109375" style="490" customWidth="1"/>
    <col min="7433" max="7433" width="15.28515625" style="490" customWidth="1"/>
    <col min="7434" max="7434" width="30.7109375" style="490" customWidth="1"/>
    <col min="7435" max="7680" width="8.7109375" style="490"/>
    <col min="7681" max="7681" width="8.7109375" style="490" customWidth="1"/>
    <col min="7682" max="7682" width="45.7109375" style="490" customWidth="1"/>
    <col min="7683" max="7683" width="15.7109375" style="490" customWidth="1"/>
    <col min="7684" max="7685" width="17.7109375" style="490" customWidth="1"/>
    <col min="7686" max="7686" width="15.28515625" style="490" customWidth="1"/>
    <col min="7687" max="7687" width="35.7109375" style="490" customWidth="1"/>
    <col min="7688" max="7688" width="17.7109375" style="490" customWidth="1"/>
    <col min="7689" max="7689" width="15.28515625" style="490" customWidth="1"/>
    <col min="7690" max="7690" width="30.7109375" style="490" customWidth="1"/>
    <col min="7691" max="7936" width="8.7109375" style="490"/>
    <col min="7937" max="7937" width="8.7109375" style="490" customWidth="1"/>
    <col min="7938" max="7938" width="45.7109375" style="490" customWidth="1"/>
    <col min="7939" max="7939" width="15.7109375" style="490" customWidth="1"/>
    <col min="7940" max="7941" width="17.7109375" style="490" customWidth="1"/>
    <col min="7942" max="7942" width="15.28515625" style="490" customWidth="1"/>
    <col min="7943" max="7943" width="35.7109375" style="490" customWidth="1"/>
    <col min="7944" max="7944" width="17.7109375" style="490" customWidth="1"/>
    <col min="7945" max="7945" width="15.28515625" style="490" customWidth="1"/>
    <col min="7946" max="7946" width="30.7109375" style="490" customWidth="1"/>
    <col min="7947" max="8192" width="8.7109375" style="490"/>
    <col min="8193" max="8193" width="8.7109375" style="490" customWidth="1"/>
    <col min="8194" max="8194" width="45.7109375" style="490" customWidth="1"/>
    <col min="8195" max="8195" width="15.7109375" style="490" customWidth="1"/>
    <col min="8196" max="8197" width="17.7109375" style="490" customWidth="1"/>
    <col min="8198" max="8198" width="15.28515625" style="490" customWidth="1"/>
    <col min="8199" max="8199" width="35.7109375" style="490" customWidth="1"/>
    <col min="8200" max="8200" width="17.7109375" style="490" customWidth="1"/>
    <col min="8201" max="8201" width="15.28515625" style="490" customWidth="1"/>
    <col min="8202" max="8202" width="30.7109375" style="490" customWidth="1"/>
    <col min="8203" max="8448" width="8.7109375" style="490"/>
    <col min="8449" max="8449" width="8.7109375" style="490" customWidth="1"/>
    <col min="8450" max="8450" width="45.7109375" style="490" customWidth="1"/>
    <col min="8451" max="8451" width="15.7109375" style="490" customWidth="1"/>
    <col min="8452" max="8453" width="17.7109375" style="490" customWidth="1"/>
    <col min="8454" max="8454" width="15.28515625" style="490" customWidth="1"/>
    <col min="8455" max="8455" width="35.7109375" style="490" customWidth="1"/>
    <col min="8456" max="8456" width="17.7109375" style="490" customWidth="1"/>
    <col min="8457" max="8457" width="15.28515625" style="490" customWidth="1"/>
    <col min="8458" max="8458" width="30.7109375" style="490" customWidth="1"/>
    <col min="8459" max="8704" width="8.7109375" style="490"/>
    <col min="8705" max="8705" width="8.7109375" style="490" customWidth="1"/>
    <col min="8706" max="8706" width="45.7109375" style="490" customWidth="1"/>
    <col min="8707" max="8707" width="15.7109375" style="490" customWidth="1"/>
    <col min="8708" max="8709" width="17.7109375" style="490" customWidth="1"/>
    <col min="8710" max="8710" width="15.28515625" style="490" customWidth="1"/>
    <col min="8711" max="8711" width="35.7109375" style="490" customWidth="1"/>
    <col min="8712" max="8712" width="17.7109375" style="490" customWidth="1"/>
    <col min="8713" max="8713" width="15.28515625" style="490" customWidth="1"/>
    <col min="8714" max="8714" width="30.7109375" style="490" customWidth="1"/>
    <col min="8715" max="8960" width="8.7109375" style="490"/>
    <col min="8961" max="8961" width="8.7109375" style="490" customWidth="1"/>
    <col min="8962" max="8962" width="45.7109375" style="490" customWidth="1"/>
    <col min="8963" max="8963" width="15.7109375" style="490" customWidth="1"/>
    <col min="8964" max="8965" width="17.7109375" style="490" customWidth="1"/>
    <col min="8966" max="8966" width="15.28515625" style="490" customWidth="1"/>
    <col min="8967" max="8967" width="35.7109375" style="490" customWidth="1"/>
    <col min="8968" max="8968" width="17.7109375" style="490" customWidth="1"/>
    <col min="8969" max="8969" width="15.28515625" style="490" customWidth="1"/>
    <col min="8970" max="8970" width="30.7109375" style="490" customWidth="1"/>
    <col min="8971" max="9216" width="8.7109375" style="490"/>
    <col min="9217" max="9217" width="8.7109375" style="490" customWidth="1"/>
    <col min="9218" max="9218" width="45.7109375" style="490" customWidth="1"/>
    <col min="9219" max="9219" width="15.7109375" style="490" customWidth="1"/>
    <col min="9220" max="9221" width="17.7109375" style="490" customWidth="1"/>
    <col min="9222" max="9222" width="15.28515625" style="490" customWidth="1"/>
    <col min="9223" max="9223" width="35.7109375" style="490" customWidth="1"/>
    <col min="9224" max="9224" width="17.7109375" style="490" customWidth="1"/>
    <col min="9225" max="9225" width="15.28515625" style="490" customWidth="1"/>
    <col min="9226" max="9226" width="30.7109375" style="490" customWidth="1"/>
    <col min="9227" max="9472" width="8.7109375" style="490"/>
    <col min="9473" max="9473" width="8.7109375" style="490" customWidth="1"/>
    <col min="9474" max="9474" width="45.7109375" style="490" customWidth="1"/>
    <col min="9475" max="9475" width="15.7109375" style="490" customWidth="1"/>
    <col min="9476" max="9477" width="17.7109375" style="490" customWidth="1"/>
    <col min="9478" max="9478" width="15.28515625" style="490" customWidth="1"/>
    <col min="9479" max="9479" width="35.7109375" style="490" customWidth="1"/>
    <col min="9480" max="9480" width="17.7109375" style="490" customWidth="1"/>
    <col min="9481" max="9481" width="15.28515625" style="490" customWidth="1"/>
    <col min="9482" max="9482" width="30.7109375" style="490" customWidth="1"/>
    <col min="9483" max="9728" width="8.7109375" style="490"/>
    <col min="9729" max="9729" width="8.7109375" style="490" customWidth="1"/>
    <col min="9730" max="9730" width="45.7109375" style="490" customWidth="1"/>
    <col min="9731" max="9731" width="15.7109375" style="490" customWidth="1"/>
    <col min="9732" max="9733" width="17.7109375" style="490" customWidth="1"/>
    <col min="9734" max="9734" width="15.28515625" style="490" customWidth="1"/>
    <col min="9735" max="9735" width="35.7109375" style="490" customWidth="1"/>
    <col min="9736" max="9736" width="17.7109375" style="490" customWidth="1"/>
    <col min="9737" max="9737" width="15.28515625" style="490" customWidth="1"/>
    <col min="9738" max="9738" width="30.7109375" style="490" customWidth="1"/>
    <col min="9739" max="9984" width="8.7109375" style="490"/>
    <col min="9985" max="9985" width="8.7109375" style="490" customWidth="1"/>
    <col min="9986" max="9986" width="45.7109375" style="490" customWidth="1"/>
    <col min="9987" max="9987" width="15.7109375" style="490" customWidth="1"/>
    <col min="9988" max="9989" width="17.7109375" style="490" customWidth="1"/>
    <col min="9990" max="9990" width="15.28515625" style="490" customWidth="1"/>
    <col min="9991" max="9991" width="35.7109375" style="490" customWidth="1"/>
    <col min="9992" max="9992" width="17.7109375" style="490" customWidth="1"/>
    <col min="9993" max="9993" width="15.28515625" style="490" customWidth="1"/>
    <col min="9994" max="9994" width="30.7109375" style="490" customWidth="1"/>
    <col min="9995" max="10240" width="8.7109375" style="490"/>
    <col min="10241" max="10241" width="8.7109375" style="490" customWidth="1"/>
    <col min="10242" max="10242" width="45.7109375" style="490" customWidth="1"/>
    <col min="10243" max="10243" width="15.7109375" style="490" customWidth="1"/>
    <col min="10244" max="10245" width="17.7109375" style="490" customWidth="1"/>
    <col min="10246" max="10246" width="15.28515625" style="490" customWidth="1"/>
    <col min="10247" max="10247" width="35.7109375" style="490" customWidth="1"/>
    <col min="10248" max="10248" width="17.7109375" style="490" customWidth="1"/>
    <col min="10249" max="10249" width="15.28515625" style="490" customWidth="1"/>
    <col min="10250" max="10250" width="30.7109375" style="490" customWidth="1"/>
    <col min="10251" max="10496" width="8.7109375" style="490"/>
    <col min="10497" max="10497" width="8.7109375" style="490" customWidth="1"/>
    <col min="10498" max="10498" width="45.7109375" style="490" customWidth="1"/>
    <col min="10499" max="10499" width="15.7109375" style="490" customWidth="1"/>
    <col min="10500" max="10501" width="17.7109375" style="490" customWidth="1"/>
    <col min="10502" max="10502" width="15.28515625" style="490" customWidth="1"/>
    <col min="10503" max="10503" width="35.7109375" style="490" customWidth="1"/>
    <col min="10504" max="10504" width="17.7109375" style="490" customWidth="1"/>
    <col min="10505" max="10505" width="15.28515625" style="490" customWidth="1"/>
    <col min="10506" max="10506" width="30.7109375" style="490" customWidth="1"/>
    <col min="10507" max="10752" width="8.7109375" style="490"/>
    <col min="10753" max="10753" width="8.7109375" style="490" customWidth="1"/>
    <col min="10754" max="10754" width="45.7109375" style="490" customWidth="1"/>
    <col min="10755" max="10755" width="15.7109375" style="490" customWidth="1"/>
    <col min="10756" max="10757" width="17.7109375" style="490" customWidth="1"/>
    <col min="10758" max="10758" width="15.28515625" style="490" customWidth="1"/>
    <col min="10759" max="10759" width="35.7109375" style="490" customWidth="1"/>
    <col min="10760" max="10760" width="17.7109375" style="490" customWidth="1"/>
    <col min="10761" max="10761" width="15.28515625" style="490" customWidth="1"/>
    <col min="10762" max="10762" width="30.7109375" style="490" customWidth="1"/>
    <col min="10763" max="11008" width="8.7109375" style="490"/>
    <col min="11009" max="11009" width="8.7109375" style="490" customWidth="1"/>
    <col min="11010" max="11010" width="45.7109375" style="490" customWidth="1"/>
    <col min="11011" max="11011" width="15.7109375" style="490" customWidth="1"/>
    <col min="11012" max="11013" width="17.7109375" style="490" customWidth="1"/>
    <col min="11014" max="11014" width="15.28515625" style="490" customWidth="1"/>
    <col min="11015" max="11015" width="35.7109375" style="490" customWidth="1"/>
    <col min="11016" max="11016" width="17.7109375" style="490" customWidth="1"/>
    <col min="11017" max="11017" width="15.28515625" style="490" customWidth="1"/>
    <col min="11018" max="11018" width="30.7109375" style="490" customWidth="1"/>
    <col min="11019" max="11264" width="8.7109375" style="490"/>
    <col min="11265" max="11265" width="8.7109375" style="490" customWidth="1"/>
    <col min="11266" max="11266" width="45.7109375" style="490" customWidth="1"/>
    <col min="11267" max="11267" width="15.7109375" style="490" customWidth="1"/>
    <col min="11268" max="11269" width="17.7109375" style="490" customWidth="1"/>
    <col min="11270" max="11270" width="15.28515625" style="490" customWidth="1"/>
    <col min="11271" max="11271" width="35.7109375" style="490" customWidth="1"/>
    <col min="11272" max="11272" width="17.7109375" style="490" customWidth="1"/>
    <col min="11273" max="11273" width="15.28515625" style="490" customWidth="1"/>
    <col min="11274" max="11274" width="30.7109375" style="490" customWidth="1"/>
    <col min="11275" max="11520" width="8.7109375" style="490"/>
    <col min="11521" max="11521" width="8.7109375" style="490" customWidth="1"/>
    <col min="11522" max="11522" width="45.7109375" style="490" customWidth="1"/>
    <col min="11523" max="11523" width="15.7109375" style="490" customWidth="1"/>
    <col min="11524" max="11525" width="17.7109375" style="490" customWidth="1"/>
    <col min="11526" max="11526" width="15.28515625" style="490" customWidth="1"/>
    <col min="11527" max="11527" width="35.7109375" style="490" customWidth="1"/>
    <col min="11528" max="11528" width="17.7109375" style="490" customWidth="1"/>
    <col min="11529" max="11529" width="15.28515625" style="490" customWidth="1"/>
    <col min="11530" max="11530" width="30.7109375" style="490" customWidth="1"/>
    <col min="11531" max="11776" width="8.7109375" style="490"/>
    <col min="11777" max="11777" width="8.7109375" style="490" customWidth="1"/>
    <col min="11778" max="11778" width="45.7109375" style="490" customWidth="1"/>
    <col min="11779" max="11779" width="15.7109375" style="490" customWidth="1"/>
    <col min="11780" max="11781" width="17.7109375" style="490" customWidth="1"/>
    <col min="11782" max="11782" width="15.28515625" style="490" customWidth="1"/>
    <col min="11783" max="11783" width="35.7109375" style="490" customWidth="1"/>
    <col min="11784" max="11784" width="17.7109375" style="490" customWidth="1"/>
    <col min="11785" max="11785" width="15.28515625" style="490" customWidth="1"/>
    <col min="11786" max="11786" width="30.7109375" style="490" customWidth="1"/>
    <col min="11787" max="12032" width="8.7109375" style="490"/>
    <col min="12033" max="12033" width="8.7109375" style="490" customWidth="1"/>
    <col min="12034" max="12034" width="45.7109375" style="490" customWidth="1"/>
    <col min="12035" max="12035" width="15.7109375" style="490" customWidth="1"/>
    <col min="12036" max="12037" width="17.7109375" style="490" customWidth="1"/>
    <col min="12038" max="12038" width="15.28515625" style="490" customWidth="1"/>
    <col min="12039" max="12039" width="35.7109375" style="490" customWidth="1"/>
    <col min="12040" max="12040" width="17.7109375" style="490" customWidth="1"/>
    <col min="12041" max="12041" width="15.28515625" style="490" customWidth="1"/>
    <col min="12042" max="12042" width="30.7109375" style="490" customWidth="1"/>
    <col min="12043" max="12288" width="8.7109375" style="490"/>
    <col min="12289" max="12289" width="8.7109375" style="490" customWidth="1"/>
    <col min="12290" max="12290" width="45.7109375" style="490" customWidth="1"/>
    <col min="12291" max="12291" width="15.7109375" style="490" customWidth="1"/>
    <col min="12292" max="12293" width="17.7109375" style="490" customWidth="1"/>
    <col min="12294" max="12294" width="15.28515625" style="490" customWidth="1"/>
    <col min="12295" max="12295" width="35.7109375" style="490" customWidth="1"/>
    <col min="12296" max="12296" width="17.7109375" style="490" customWidth="1"/>
    <col min="12297" max="12297" width="15.28515625" style="490" customWidth="1"/>
    <col min="12298" max="12298" width="30.7109375" style="490" customWidth="1"/>
    <col min="12299" max="12544" width="8.7109375" style="490"/>
    <col min="12545" max="12545" width="8.7109375" style="490" customWidth="1"/>
    <col min="12546" max="12546" width="45.7109375" style="490" customWidth="1"/>
    <col min="12547" max="12547" width="15.7109375" style="490" customWidth="1"/>
    <col min="12548" max="12549" width="17.7109375" style="490" customWidth="1"/>
    <col min="12550" max="12550" width="15.28515625" style="490" customWidth="1"/>
    <col min="12551" max="12551" width="35.7109375" style="490" customWidth="1"/>
    <col min="12552" max="12552" width="17.7109375" style="490" customWidth="1"/>
    <col min="12553" max="12553" width="15.28515625" style="490" customWidth="1"/>
    <col min="12554" max="12554" width="30.7109375" style="490" customWidth="1"/>
    <col min="12555" max="12800" width="8.7109375" style="490"/>
    <col min="12801" max="12801" width="8.7109375" style="490" customWidth="1"/>
    <col min="12802" max="12802" width="45.7109375" style="490" customWidth="1"/>
    <col min="12803" max="12803" width="15.7109375" style="490" customWidth="1"/>
    <col min="12804" max="12805" width="17.7109375" style="490" customWidth="1"/>
    <col min="12806" max="12806" width="15.28515625" style="490" customWidth="1"/>
    <col min="12807" max="12807" width="35.7109375" style="490" customWidth="1"/>
    <col min="12808" max="12808" width="17.7109375" style="490" customWidth="1"/>
    <col min="12809" max="12809" width="15.28515625" style="490" customWidth="1"/>
    <col min="12810" max="12810" width="30.7109375" style="490" customWidth="1"/>
    <col min="12811" max="13056" width="8.7109375" style="490"/>
    <col min="13057" max="13057" width="8.7109375" style="490" customWidth="1"/>
    <col min="13058" max="13058" width="45.7109375" style="490" customWidth="1"/>
    <col min="13059" max="13059" width="15.7109375" style="490" customWidth="1"/>
    <col min="13060" max="13061" width="17.7109375" style="490" customWidth="1"/>
    <col min="13062" max="13062" width="15.28515625" style="490" customWidth="1"/>
    <col min="13063" max="13063" width="35.7109375" style="490" customWidth="1"/>
    <col min="13064" max="13064" width="17.7109375" style="490" customWidth="1"/>
    <col min="13065" max="13065" width="15.28515625" style="490" customWidth="1"/>
    <col min="13066" max="13066" width="30.7109375" style="490" customWidth="1"/>
    <col min="13067" max="13312" width="8.7109375" style="490"/>
    <col min="13313" max="13313" width="8.7109375" style="490" customWidth="1"/>
    <col min="13314" max="13314" width="45.7109375" style="490" customWidth="1"/>
    <col min="13315" max="13315" width="15.7109375" style="490" customWidth="1"/>
    <col min="13316" max="13317" width="17.7109375" style="490" customWidth="1"/>
    <col min="13318" max="13318" width="15.28515625" style="490" customWidth="1"/>
    <col min="13319" max="13319" width="35.7109375" style="490" customWidth="1"/>
    <col min="13320" max="13320" width="17.7109375" style="490" customWidth="1"/>
    <col min="13321" max="13321" width="15.28515625" style="490" customWidth="1"/>
    <col min="13322" max="13322" width="30.7109375" style="490" customWidth="1"/>
    <col min="13323" max="13568" width="8.7109375" style="490"/>
    <col min="13569" max="13569" width="8.7109375" style="490" customWidth="1"/>
    <col min="13570" max="13570" width="45.7109375" style="490" customWidth="1"/>
    <col min="13571" max="13571" width="15.7109375" style="490" customWidth="1"/>
    <col min="13572" max="13573" width="17.7109375" style="490" customWidth="1"/>
    <col min="13574" max="13574" width="15.28515625" style="490" customWidth="1"/>
    <col min="13575" max="13575" width="35.7109375" style="490" customWidth="1"/>
    <col min="13576" max="13576" width="17.7109375" style="490" customWidth="1"/>
    <col min="13577" max="13577" width="15.28515625" style="490" customWidth="1"/>
    <col min="13578" max="13578" width="30.7109375" style="490" customWidth="1"/>
    <col min="13579" max="13824" width="8.7109375" style="490"/>
    <col min="13825" max="13825" width="8.7109375" style="490" customWidth="1"/>
    <col min="13826" max="13826" width="45.7109375" style="490" customWidth="1"/>
    <col min="13827" max="13827" width="15.7109375" style="490" customWidth="1"/>
    <col min="13828" max="13829" width="17.7109375" style="490" customWidth="1"/>
    <col min="13830" max="13830" width="15.28515625" style="490" customWidth="1"/>
    <col min="13831" max="13831" width="35.7109375" style="490" customWidth="1"/>
    <col min="13832" max="13832" width="17.7109375" style="490" customWidth="1"/>
    <col min="13833" max="13833" width="15.28515625" style="490" customWidth="1"/>
    <col min="13834" max="13834" width="30.7109375" style="490" customWidth="1"/>
    <col min="13835" max="14080" width="8.7109375" style="490"/>
    <col min="14081" max="14081" width="8.7109375" style="490" customWidth="1"/>
    <col min="14082" max="14082" width="45.7109375" style="490" customWidth="1"/>
    <col min="14083" max="14083" width="15.7109375" style="490" customWidth="1"/>
    <col min="14084" max="14085" width="17.7109375" style="490" customWidth="1"/>
    <col min="14086" max="14086" width="15.28515625" style="490" customWidth="1"/>
    <col min="14087" max="14087" width="35.7109375" style="490" customWidth="1"/>
    <col min="14088" max="14088" width="17.7109375" style="490" customWidth="1"/>
    <col min="14089" max="14089" width="15.28515625" style="490" customWidth="1"/>
    <col min="14090" max="14090" width="30.7109375" style="490" customWidth="1"/>
    <col min="14091" max="14336" width="8.7109375" style="490"/>
    <col min="14337" max="14337" width="8.7109375" style="490" customWidth="1"/>
    <col min="14338" max="14338" width="45.7109375" style="490" customWidth="1"/>
    <col min="14339" max="14339" width="15.7109375" style="490" customWidth="1"/>
    <col min="14340" max="14341" width="17.7109375" style="490" customWidth="1"/>
    <col min="14342" max="14342" width="15.28515625" style="490" customWidth="1"/>
    <col min="14343" max="14343" width="35.7109375" style="490" customWidth="1"/>
    <col min="14344" max="14344" width="17.7109375" style="490" customWidth="1"/>
    <col min="14345" max="14345" width="15.28515625" style="490" customWidth="1"/>
    <col min="14346" max="14346" width="30.7109375" style="490" customWidth="1"/>
    <col min="14347" max="14592" width="8.7109375" style="490"/>
    <col min="14593" max="14593" width="8.7109375" style="490" customWidth="1"/>
    <col min="14594" max="14594" width="45.7109375" style="490" customWidth="1"/>
    <col min="14595" max="14595" width="15.7109375" style="490" customWidth="1"/>
    <col min="14596" max="14597" width="17.7109375" style="490" customWidth="1"/>
    <col min="14598" max="14598" width="15.28515625" style="490" customWidth="1"/>
    <col min="14599" max="14599" width="35.7109375" style="490" customWidth="1"/>
    <col min="14600" max="14600" width="17.7109375" style="490" customWidth="1"/>
    <col min="14601" max="14601" width="15.28515625" style="490" customWidth="1"/>
    <col min="14602" max="14602" width="30.7109375" style="490" customWidth="1"/>
    <col min="14603" max="14848" width="8.7109375" style="490"/>
    <col min="14849" max="14849" width="8.7109375" style="490" customWidth="1"/>
    <col min="14850" max="14850" width="45.7109375" style="490" customWidth="1"/>
    <col min="14851" max="14851" width="15.7109375" style="490" customWidth="1"/>
    <col min="14852" max="14853" width="17.7109375" style="490" customWidth="1"/>
    <col min="14854" max="14854" width="15.28515625" style="490" customWidth="1"/>
    <col min="14855" max="14855" width="35.7109375" style="490" customWidth="1"/>
    <col min="14856" max="14856" width="17.7109375" style="490" customWidth="1"/>
    <col min="14857" max="14857" width="15.28515625" style="490" customWidth="1"/>
    <col min="14858" max="14858" width="30.7109375" style="490" customWidth="1"/>
    <col min="14859" max="15104" width="8.7109375" style="490"/>
    <col min="15105" max="15105" width="8.7109375" style="490" customWidth="1"/>
    <col min="15106" max="15106" width="45.7109375" style="490" customWidth="1"/>
    <col min="15107" max="15107" width="15.7109375" style="490" customWidth="1"/>
    <col min="15108" max="15109" width="17.7109375" style="490" customWidth="1"/>
    <col min="15110" max="15110" width="15.28515625" style="490" customWidth="1"/>
    <col min="15111" max="15111" width="35.7109375" style="490" customWidth="1"/>
    <col min="15112" max="15112" width="17.7109375" style="490" customWidth="1"/>
    <col min="15113" max="15113" width="15.28515625" style="490" customWidth="1"/>
    <col min="15114" max="15114" width="30.7109375" style="490" customWidth="1"/>
    <col min="15115" max="15360" width="8.7109375" style="490"/>
    <col min="15361" max="15361" width="8.7109375" style="490" customWidth="1"/>
    <col min="15362" max="15362" width="45.7109375" style="490" customWidth="1"/>
    <col min="15363" max="15363" width="15.7109375" style="490" customWidth="1"/>
    <col min="15364" max="15365" width="17.7109375" style="490" customWidth="1"/>
    <col min="15366" max="15366" width="15.28515625" style="490" customWidth="1"/>
    <col min="15367" max="15367" width="35.7109375" style="490" customWidth="1"/>
    <col min="15368" max="15368" width="17.7109375" style="490" customWidth="1"/>
    <col min="15369" max="15369" width="15.28515625" style="490" customWidth="1"/>
    <col min="15370" max="15370" width="30.7109375" style="490" customWidth="1"/>
    <col min="15371" max="15616" width="8.7109375" style="490"/>
    <col min="15617" max="15617" width="8.7109375" style="490" customWidth="1"/>
    <col min="15618" max="15618" width="45.7109375" style="490" customWidth="1"/>
    <col min="15619" max="15619" width="15.7109375" style="490" customWidth="1"/>
    <col min="15620" max="15621" width="17.7109375" style="490" customWidth="1"/>
    <col min="15622" max="15622" width="15.28515625" style="490" customWidth="1"/>
    <col min="15623" max="15623" width="35.7109375" style="490" customWidth="1"/>
    <col min="15624" max="15624" width="17.7109375" style="490" customWidth="1"/>
    <col min="15625" max="15625" width="15.28515625" style="490" customWidth="1"/>
    <col min="15626" max="15626" width="30.7109375" style="490" customWidth="1"/>
    <col min="15627" max="15872" width="8.7109375" style="490"/>
    <col min="15873" max="15873" width="8.7109375" style="490" customWidth="1"/>
    <col min="15874" max="15874" width="45.7109375" style="490" customWidth="1"/>
    <col min="15875" max="15875" width="15.7109375" style="490" customWidth="1"/>
    <col min="15876" max="15877" width="17.7109375" style="490" customWidth="1"/>
    <col min="15878" max="15878" width="15.28515625" style="490" customWidth="1"/>
    <col min="15879" max="15879" width="35.7109375" style="490" customWidth="1"/>
    <col min="15880" max="15880" width="17.7109375" style="490" customWidth="1"/>
    <col min="15881" max="15881" width="15.28515625" style="490" customWidth="1"/>
    <col min="15882" max="15882" width="30.7109375" style="490" customWidth="1"/>
    <col min="15883" max="16128" width="8.7109375" style="490"/>
    <col min="16129" max="16129" width="8.7109375" style="490" customWidth="1"/>
    <col min="16130" max="16130" width="45.7109375" style="490" customWidth="1"/>
    <col min="16131" max="16131" width="15.7109375" style="490" customWidth="1"/>
    <col min="16132" max="16133" width="17.7109375" style="490" customWidth="1"/>
    <col min="16134" max="16134" width="15.28515625" style="490" customWidth="1"/>
    <col min="16135" max="16135" width="35.7109375" style="490" customWidth="1"/>
    <col min="16136" max="16136" width="17.7109375" style="490" customWidth="1"/>
    <col min="16137" max="16137" width="15.28515625" style="490" customWidth="1"/>
    <col min="16138" max="16138" width="30.7109375" style="490" customWidth="1"/>
    <col min="16139" max="16384" width="8.7109375" style="490"/>
  </cols>
  <sheetData>
    <row r="1" spans="1:11" s="1241" customFormat="1" x14ac:dyDescent="0.25">
      <c r="A1" s="267"/>
      <c r="G1" s="534"/>
      <c r="J1" s="1011" t="s">
        <v>2058</v>
      </c>
    </row>
    <row r="2" spans="1:11" ht="27" customHeight="1" x14ac:dyDescent="0.25">
      <c r="A2" s="1773" t="s">
        <v>356</v>
      </c>
      <c r="B2" s="1773"/>
      <c r="C2" s="1773"/>
      <c r="D2" s="1773"/>
      <c r="E2" s="1773"/>
      <c r="F2" s="1773"/>
      <c r="G2" s="1773"/>
      <c r="H2" s="1773"/>
      <c r="I2" s="1773"/>
      <c r="J2" s="1773"/>
    </row>
    <row r="3" spans="1:11" ht="18.75" customHeight="1" x14ac:dyDescent="0.25">
      <c r="A3" s="1773" t="s">
        <v>357</v>
      </c>
      <c r="B3" s="1773"/>
      <c r="C3" s="1773"/>
      <c r="D3" s="1773"/>
      <c r="E3" s="1773"/>
      <c r="F3" s="1773"/>
      <c r="G3" s="1773"/>
      <c r="H3" s="1773"/>
      <c r="I3" s="1773"/>
      <c r="J3" s="1773"/>
    </row>
    <row r="4" spans="1:11" ht="22.5" customHeight="1" x14ac:dyDescent="0.25">
      <c r="A4" s="1943" t="s">
        <v>684</v>
      </c>
      <c r="B4" s="1943"/>
      <c r="C4" s="1943"/>
      <c r="D4" s="1943"/>
      <c r="E4" s="1943"/>
      <c r="F4" s="1943"/>
      <c r="G4" s="1943"/>
      <c r="H4" s="1943"/>
      <c r="I4" s="1943"/>
      <c r="J4" s="1943"/>
    </row>
    <row r="5" spans="1:11" x14ac:dyDescent="0.25">
      <c r="A5" s="2341" t="s">
        <v>191</v>
      </c>
      <c r="B5" s="2341"/>
      <c r="C5" s="2341"/>
      <c r="D5" s="2341"/>
      <c r="E5" s="2341"/>
      <c r="F5" s="2341"/>
      <c r="G5" s="2341"/>
      <c r="H5" s="2341"/>
      <c r="I5" s="2341"/>
      <c r="J5" s="2341"/>
      <c r="K5" s="491"/>
    </row>
    <row r="6" spans="1:11" x14ac:dyDescent="0.25">
      <c r="A6" s="2342"/>
      <c r="B6" s="2342"/>
      <c r="C6" s="2342"/>
      <c r="D6" s="2342"/>
      <c r="E6" s="2342"/>
      <c r="F6" s="2342"/>
      <c r="G6" s="2342"/>
      <c r="H6" s="2342"/>
      <c r="I6" s="2342"/>
      <c r="J6" s="2342"/>
    </row>
    <row r="7" spans="1:11" ht="129.75" customHeight="1" x14ac:dyDescent="0.25">
      <c r="A7" s="207" t="s">
        <v>6</v>
      </c>
      <c r="B7" s="208" t="s">
        <v>194</v>
      </c>
      <c r="C7" s="208" t="s">
        <v>195</v>
      </c>
      <c r="D7" s="209" t="s">
        <v>196</v>
      </c>
      <c r="E7" s="210" t="s">
        <v>515</v>
      </c>
      <c r="F7" s="210" t="s">
        <v>198</v>
      </c>
      <c r="G7" s="208" t="s">
        <v>359</v>
      </c>
      <c r="H7" s="208" t="s">
        <v>200</v>
      </c>
      <c r="I7" s="208" t="s">
        <v>201</v>
      </c>
      <c r="J7" s="208" t="s">
        <v>202</v>
      </c>
    </row>
    <row r="8" spans="1:11" x14ac:dyDescent="0.25">
      <c r="A8" s="207" t="s">
        <v>685</v>
      </c>
      <c r="B8" s="208">
        <v>2</v>
      </c>
      <c r="C8" s="208">
        <v>3</v>
      </c>
      <c r="D8" s="208">
        <v>4</v>
      </c>
      <c r="E8" s="208">
        <v>5</v>
      </c>
      <c r="F8" s="208">
        <v>6</v>
      </c>
      <c r="G8" s="208">
        <v>7</v>
      </c>
      <c r="H8" s="208">
        <v>8</v>
      </c>
      <c r="I8" s="208">
        <v>9</v>
      </c>
      <c r="J8" s="208">
        <v>10</v>
      </c>
    </row>
    <row r="9" spans="1:11" x14ac:dyDescent="0.25">
      <c r="A9" s="492"/>
      <c r="B9" s="1771" t="s">
        <v>686</v>
      </c>
      <c r="C9" s="1771"/>
      <c r="D9" s="1771"/>
      <c r="E9" s="1771"/>
      <c r="F9" s="1771"/>
      <c r="G9" s="1771"/>
      <c r="H9" s="1771"/>
      <c r="I9" s="1771"/>
      <c r="J9" s="1771"/>
    </row>
    <row r="10" spans="1:11" ht="126" hidden="1" x14ac:dyDescent="0.25">
      <c r="A10" s="493" t="s">
        <v>16</v>
      </c>
      <c r="B10" s="264" t="s">
        <v>687</v>
      </c>
      <c r="C10" s="264" t="s">
        <v>214</v>
      </c>
      <c r="D10" s="494">
        <v>0</v>
      </c>
      <c r="E10" s="494">
        <v>0</v>
      </c>
      <c r="F10" s="494">
        <v>0</v>
      </c>
      <c r="G10" s="495"/>
      <c r="H10" s="494">
        <v>0</v>
      </c>
      <c r="I10" s="494">
        <v>0</v>
      </c>
      <c r="J10" s="288"/>
    </row>
    <row r="11" spans="1:11" ht="180" hidden="1" x14ac:dyDescent="0.25">
      <c r="A11" s="496" t="s">
        <v>206</v>
      </c>
      <c r="B11" s="368" t="s">
        <v>688</v>
      </c>
      <c r="C11" s="360" t="s">
        <v>689</v>
      </c>
      <c r="D11" s="494">
        <v>0</v>
      </c>
      <c r="E11" s="494">
        <v>0</v>
      </c>
      <c r="F11" s="494">
        <v>0</v>
      </c>
      <c r="G11" s="288"/>
      <c r="H11" s="494">
        <v>0</v>
      </c>
      <c r="I11" s="494">
        <v>0</v>
      </c>
      <c r="J11" s="288" t="s">
        <v>690</v>
      </c>
    </row>
    <row r="12" spans="1:11" ht="180" hidden="1" x14ac:dyDescent="0.25">
      <c r="A12" s="496" t="s">
        <v>209</v>
      </c>
      <c r="B12" s="368" t="s">
        <v>691</v>
      </c>
      <c r="C12" s="497" t="s">
        <v>689</v>
      </c>
      <c r="D12" s="494">
        <v>0</v>
      </c>
      <c r="E12" s="494">
        <v>0</v>
      </c>
      <c r="F12" s="494">
        <v>0</v>
      </c>
      <c r="G12" s="288"/>
      <c r="H12" s="494">
        <v>0</v>
      </c>
      <c r="I12" s="494">
        <v>0</v>
      </c>
      <c r="J12" s="288" t="s">
        <v>690</v>
      </c>
    </row>
    <row r="13" spans="1:11" ht="23.25" customHeight="1" x14ac:dyDescent="0.25">
      <c r="A13" s="2332">
        <v>1</v>
      </c>
      <c r="B13" s="2335" t="s">
        <v>692</v>
      </c>
      <c r="C13" s="498" t="s">
        <v>235</v>
      </c>
      <c r="D13" s="499">
        <v>0</v>
      </c>
      <c r="E13" s="500">
        <v>0</v>
      </c>
      <c r="F13" s="500">
        <v>0</v>
      </c>
      <c r="G13" s="2314"/>
      <c r="H13" s="500">
        <v>0</v>
      </c>
      <c r="I13" s="500">
        <v>0</v>
      </c>
      <c r="J13" s="2314"/>
    </row>
    <row r="14" spans="1:11" ht="72" x14ac:dyDescent="0.25">
      <c r="A14" s="2333"/>
      <c r="B14" s="2336"/>
      <c r="C14" s="501" t="s">
        <v>404</v>
      </c>
      <c r="D14" s="499">
        <v>0</v>
      </c>
      <c r="E14" s="500">
        <v>0</v>
      </c>
      <c r="F14" s="500">
        <v>0</v>
      </c>
      <c r="G14" s="2315"/>
      <c r="H14" s="500">
        <v>0</v>
      </c>
      <c r="I14" s="500">
        <v>0</v>
      </c>
      <c r="J14" s="2315"/>
    </row>
    <row r="15" spans="1:11" ht="90" x14ac:dyDescent="0.25">
      <c r="A15" s="2333"/>
      <c r="B15" s="2336"/>
      <c r="C15" s="501" t="s">
        <v>693</v>
      </c>
      <c r="D15" s="499">
        <v>0</v>
      </c>
      <c r="E15" s="500">
        <v>0</v>
      </c>
      <c r="F15" s="500">
        <v>0</v>
      </c>
      <c r="G15" s="2315"/>
      <c r="H15" s="500">
        <v>0</v>
      </c>
      <c r="I15" s="500">
        <v>0</v>
      </c>
      <c r="J15" s="2315"/>
    </row>
    <row r="16" spans="1:11" ht="72" x14ac:dyDescent="0.25">
      <c r="A16" s="2333"/>
      <c r="B16" s="2336"/>
      <c r="C16" s="501" t="s">
        <v>694</v>
      </c>
      <c r="D16" s="499">
        <v>0</v>
      </c>
      <c r="E16" s="500">
        <v>0</v>
      </c>
      <c r="F16" s="500">
        <v>0</v>
      </c>
      <c r="G16" s="2315"/>
      <c r="H16" s="500">
        <v>0</v>
      </c>
      <c r="I16" s="500">
        <v>0</v>
      </c>
      <c r="J16" s="2315"/>
    </row>
    <row r="17" spans="1:10" ht="69.75" customHeight="1" x14ac:dyDescent="0.25">
      <c r="A17" s="2334"/>
      <c r="B17" s="2337"/>
      <c r="C17" s="501" t="s">
        <v>695</v>
      </c>
      <c r="D17" s="499">
        <v>0</v>
      </c>
      <c r="E17" s="500">
        <v>0</v>
      </c>
      <c r="F17" s="500">
        <v>0</v>
      </c>
      <c r="G17" s="2316"/>
      <c r="H17" s="500">
        <v>0</v>
      </c>
      <c r="I17" s="500">
        <v>0</v>
      </c>
      <c r="J17" s="2316"/>
    </row>
    <row r="18" spans="1:10" ht="24" customHeight="1" x14ac:dyDescent="0.25">
      <c r="A18" s="2329" t="s">
        <v>20</v>
      </c>
      <c r="B18" s="2338" t="s">
        <v>696</v>
      </c>
      <c r="C18" s="502" t="s">
        <v>235</v>
      </c>
      <c r="D18" s="503">
        <v>0</v>
      </c>
      <c r="E18" s="504">
        <v>0</v>
      </c>
      <c r="F18" s="504">
        <v>0</v>
      </c>
      <c r="G18" s="2314"/>
      <c r="H18" s="504">
        <v>0</v>
      </c>
      <c r="I18" s="504">
        <v>0</v>
      </c>
      <c r="J18" s="1801" t="s">
        <v>388</v>
      </c>
    </row>
    <row r="19" spans="1:10" ht="72" customHeight="1" x14ac:dyDescent="0.25">
      <c r="A19" s="2330"/>
      <c r="B19" s="2339"/>
      <c r="C19" s="505" t="s">
        <v>404</v>
      </c>
      <c r="D19" s="503">
        <v>0</v>
      </c>
      <c r="E19" s="504">
        <v>0</v>
      </c>
      <c r="F19" s="504">
        <v>0</v>
      </c>
      <c r="G19" s="2315"/>
      <c r="H19" s="504">
        <v>0</v>
      </c>
      <c r="I19" s="504">
        <v>0</v>
      </c>
      <c r="J19" s="1802"/>
    </row>
    <row r="20" spans="1:10" ht="72" x14ac:dyDescent="0.25">
      <c r="A20" s="2330"/>
      <c r="B20" s="2339"/>
      <c r="C20" s="505" t="s">
        <v>693</v>
      </c>
      <c r="D20" s="503">
        <v>0</v>
      </c>
      <c r="E20" s="504">
        <v>0</v>
      </c>
      <c r="F20" s="504">
        <v>0</v>
      </c>
      <c r="G20" s="2315"/>
      <c r="H20" s="504">
        <v>0</v>
      </c>
      <c r="I20" s="504">
        <v>0</v>
      </c>
      <c r="J20" s="1802"/>
    </row>
    <row r="21" spans="1:10" ht="72" x14ac:dyDescent="0.25">
      <c r="A21" s="2330"/>
      <c r="B21" s="2339"/>
      <c r="C21" s="505" t="s">
        <v>694</v>
      </c>
      <c r="D21" s="503">
        <v>0</v>
      </c>
      <c r="E21" s="504">
        <v>0</v>
      </c>
      <c r="F21" s="504">
        <v>0</v>
      </c>
      <c r="G21" s="2315"/>
      <c r="H21" s="504">
        <v>0</v>
      </c>
      <c r="I21" s="504">
        <v>0</v>
      </c>
      <c r="J21" s="1802"/>
    </row>
    <row r="22" spans="1:10" ht="54" x14ac:dyDescent="0.25">
      <c r="A22" s="2331"/>
      <c r="B22" s="2340"/>
      <c r="C22" s="505" t="s">
        <v>695</v>
      </c>
      <c r="D22" s="503">
        <v>0</v>
      </c>
      <c r="E22" s="504">
        <v>0</v>
      </c>
      <c r="F22" s="504">
        <v>0</v>
      </c>
      <c r="G22" s="2316"/>
      <c r="H22" s="504">
        <v>0</v>
      </c>
      <c r="I22" s="504">
        <v>0</v>
      </c>
      <c r="J22" s="1803"/>
    </row>
    <row r="23" spans="1:10" ht="33" customHeight="1" x14ac:dyDescent="0.25">
      <c r="A23" s="2329" t="s">
        <v>22</v>
      </c>
      <c r="B23" s="2311" t="s">
        <v>697</v>
      </c>
      <c r="C23" s="502" t="s">
        <v>235</v>
      </c>
      <c r="D23" s="503">
        <v>0</v>
      </c>
      <c r="E23" s="504">
        <v>0</v>
      </c>
      <c r="F23" s="504">
        <v>0</v>
      </c>
      <c r="G23" s="2314"/>
      <c r="H23" s="504">
        <v>0</v>
      </c>
      <c r="I23" s="504">
        <v>0</v>
      </c>
      <c r="J23" s="1801" t="s">
        <v>388</v>
      </c>
    </row>
    <row r="24" spans="1:10" ht="72" x14ac:dyDescent="0.25">
      <c r="A24" s="2330"/>
      <c r="B24" s="2312"/>
      <c r="C24" s="505" t="s">
        <v>404</v>
      </c>
      <c r="D24" s="503">
        <v>0</v>
      </c>
      <c r="E24" s="504">
        <v>0</v>
      </c>
      <c r="F24" s="504">
        <v>0</v>
      </c>
      <c r="G24" s="2315"/>
      <c r="H24" s="504">
        <v>0</v>
      </c>
      <c r="I24" s="504">
        <v>0</v>
      </c>
      <c r="J24" s="1802"/>
    </row>
    <row r="25" spans="1:10" ht="72" x14ac:dyDescent="0.25">
      <c r="A25" s="2330"/>
      <c r="B25" s="2312"/>
      <c r="C25" s="505" t="s">
        <v>693</v>
      </c>
      <c r="D25" s="503">
        <v>0</v>
      </c>
      <c r="E25" s="504">
        <v>0</v>
      </c>
      <c r="F25" s="504">
        <v>0</v>
      </c>
      <c r="G25" s="2315"/>
      <c r="H25" s="504">
        <v>0</v>
      </c>
      <c r="I25" s="504">
        <v>0</v>
      </c>
      <c r="J25" s="1802"/>
    </row>
    <row r="26" spans="1:10" ht="72" x14ac:dyDescent="0.25">
      <c r="A26" s="2330"/>
      <c r="B26" s="2312"/>
      <c r="C26" s="505" t="s">
        <v>694</v>
      </c>
      <c r="D26" s="503">
        <v>0</v>
      </c>
      <c r="E26" s="504">
        <v>0</v>
      </c>
      <c r="F26" s="504">
        <v>0</v>
      </c>
      <c r="G26" s="2315"/>
      <c r="H26" s="504">
        <v>0</v>
      </c>
      <c r="I26" s="504">
        <v>0</v>
      </c>
      <c r="J26" s="1802"/>
    </row>
    <row r="27" spans="1:10" ht="54" x14ac:dyDescent="0.25">
      <c r="A27" s="2331"/>
      <c r="B27" s="2313"/>
      <c r="C27" s="505" t="s">
        <v>695</v>
      </c>
      <c r="D27" s="503">
        <v>0</v>
      </c>
      <c r="E27" s="504">
        <v>0</v>
      </c>
      <c r="F27" s="504">
        <v>0</v>
      </c>
      <c r="G27" s="2316"/>
      <c r="H27" s="504">
        <v>0</v>
      </c>
      <c r="I27" s="504">
        <v>0</v>
      </c>
      <c r="J27" s="1803"/>
    </row>
    <row r="28" spans="1:10" ht="29.25" customHeight="1" x14ac:dyDescent="0.25">
      <c r="A28" s="2320" t="s">
        <v>698</v>
      </c>
      <c r="B28" s="2323" t="s">
        <v>699</v>
      </c>
      <c r="C28" s="498" t="s">
        <v>235</v>
      </c>
      <c r="D28" s="499">
        <v>0</v>
      </c>
      <c r="E28" s="500">
        <v>0</v>
      </c>
      <c r="F28" s="500">
        <v>0</v>
      </c>
      <c r="G28" s="2314"/>
      <c r="H28" s="500">
        <v>0</v>
      </c>
      <c r="I28" s="500">
        <v>0</v>
      </c>
      <c r="J28" s="1801"/>
    </row>
    <row r="29" spans="1:10" ht="72" x14ac:dyDescent="0.25">
      <c r="A29" s="2321"/>
      <c r="B29" s="2324"/>
      <c r="C29" s="501" t="s">
        <v>404</v>
      </c>
      <c r="D29" s="499">
        <v>0</v>
      </c>
      <c r="E29" s="500">
        <v>0</v>
      </c>
      <c r="F29" s="500">
        <v>0</v>
      </c>
      <c r="G29" s="2315"/>
      <c r="H29" s="500">
        <v>0</v>
      </c>
      <c r="I29" s="500">
        <v>0</v>
      </c>
      <c r="J29" s="1802"/>
    </row>
    <row r="30" spans="1:10" ht="90" x14ac:dyDescent="0.25">
      <c r="A30" s="2321"/>
      <c r="B30" s="2324"/>
      <c r="C30" s="501" t="s">
        <v>693</v>
      </c>
      <c r="D30" s="499">
        <v>0</v>
      </c>
      <c r="E30" s="500">
        <v>0</v>
      </c>
      <c r="F30" s="500">
        <v>0</v>
      </c>
      <c r="G30" s="2315"/>
      <c r="H30" s="500">
        <v>0</v>
      </c>
      <c r="I30" s="500">
        <v>0</v>
      </c>
      <c r="J30" s="1802"/>
    </row>
    <row r="31" spans="1:10" ht="72" x14ac:dyDescent="0.25">
      <c r="A31" s="2321"/>
      <c r="B31" s="2324"/>
      <c r="C31" s="501" t="s">
        <v>694</v>
      </c>
      <c r="D31" s="499">
        <v>0</v>
      </c>
      <c r="E31" s="500">
        <v>0</v>
      </c>
      <c r="F31" s="500">
        <v>0</v>
      </c>
      <c r="G31" s="2315"/>
      <c r="H31" s="500">
        <v>0</v>
      </c>
      <c r="I31" s="500">
        <v>0</v>
      </c>
      <c r="J31" s="1802"/>
    </row>
    <row r="32" spans="1:10" ht="72" x14ac:dyDescent="0.25">
      <c r="A32" s="2322"/>
      <c r="B32" s="2325"/>
      <c r="C32" s="501" t="s">
        <v>695</v>
      </c>
      <c r="D32" s="499">
        <v>0</v>
      </c>
      <c r="E32" s="500">
        <v>0</v>
      </c>
      <c r="F32" s="500">
        <v>0</v>
      </c>
      <c r="G32" s="2316"/>
      <c r="H32" s="500">
        <v>0</v>
      </c>
      <c r="I32" s="500">
        <v>0</v>
      </c>
      <c r="J32" s="1803"/>
    </row>
    <row r="33" spans="1:10" ht="42.75" customHeight="1" x14ac:dyDescent="0.25">
      <c r="A33" s="2308" t="s">
        <v>26</v>
      </c>
      <c r="B33" s="2311" t="s">
        <v>700</v>
      </c>
      <c r="C33" s="502" t="s">
        <v>235</v>
      </c>
      <c r="D33" s="503">
        <v>0</v>
      </c>
      <c r="E33" s="504">
        <v>0</v>
      </c>
      <c r="F33" s="504">
        <v>0</v>
      </c>
      <c r="G33" s="2314"/>
      <c r="H33" s="504">
        <v>0</v>
      </c>
      <c r="I33" s="504">
        <v>0</v>
      </c>
      <c r="J33" s="1801" t="s">
        <v>388</v>
      </c>
    </row>
    <row r="34" spans="1:10" ht="72" x14ac:dyDescent="0.25">
      <c r="A34" s="2309"/>
      <c r="B34" s="2312"/>
      <c r="C34" s="505" t="s">
        <v>404</v>
      </c>
      <c r="D34" s="503">
        <v>0</v>
      </c>
      <c r="E34" s="504">
        <v>0</v>
      </c>
      <c r="F34" s="504">
        <v>0</v>
      </c>
      <c r="G34" s="2315"/>
      <c r="H34" s="504">
        <v>0</v>
      </c>
      <c r="I34" s="504">
        <v>0</v>
      </c>
      <c r="J34" s="1802"/>
    </row>
    <row r="35" spans="1:10" ht="72" x14ac:dyDescent="0.25">
      <c r="A35" s="2309"/>
      <c r="B35" s="2312"/>
      <c r="C35" s="505" t="s">
        <v>693</v>
      </c>
      <c r="D35" s="503">
        <v>0</v>
      </c>
      <c r="E35" s="504">
        <v>0</v>
      </c>
      <c r="F35" s="504">
        <v>0</v>
      </c>
      <c r="G35" s="2315"/>
      <c r="H35" s="504">
        <v>0</v>
      </c>
      <c r="I35" s="504">
        <v>0</v>
      </c>
      <c r="J35" s="1802"/>
    </row>
    <row r="36" spans="1:10" ht="72" x14ac:dyDescent="0.25">
      <c r="A36" s="2309"/>
      <c r="B36" s="2312"/>
      <c r="C36" s="505" t="s">
        <v>694</v>
      </c>
      <c r="D36" s="503">
        <v>0</v>
      </c>
      <c r="E36" s="504">
        <v>0</v>
      </c>
      <c r="F36" s="504">
        <v>0</v>
      </c>
      <c r="G36" s="2315"/>
      <c r="H36" s="504">
        <v>0</v>
      </c>
      <c r="I36" s="504">
        <v>0</v>
      </c>
      <c r="J36" s="1802"/>
    </row>
    <row r="37" spans="1:10" ht="54" x14ac:dyDescent="0.25">
      <c r="A37" s="2310"/>
      <c r="B37" s="2313"/>
      <c r="C37" s="505" t="s">
        <v>695</v>
      </c>
      <c r="D37" s="503">
        <v>0</v>
      </c>
      <c r="E37" s="504">
        <v>0</v>
      </c>
      <c r="F37" s="504">
        <v>0</v>
      </c>
      <c r="G37" s="2316"/>
      <c r="H37" s="504">
        <v>0</v>
      </c>
      <c r="I37" s="504">
        <v>0</v>
      </c>
      <c r="J37" s="1803"/>
    </row>
    <row r="38" spans="1:10" ht="21.75" customHeight="1" x14ac:dyDescent="0.25">
      <c r="A38" s="2308" t="s">
        <v>28</v>
      </c>
      <c r="B38" s="2311" t="s">
        <v>701</v>
      </c>
      <c r="C38" s="502" t="s">
        <v>235</v>
      </c>
      <c r="D38" s="503">
        <v>0</v>
      </c>
      <c r="E38" s="504">
        <v>0</v>
      </c>
      <c r="F38" s="504">
        <v>0</v>
      </c>
      <c r="G38" s="2326" t="s">
        <v>702</v>
      </c>
      <c r="H38" s="504">
        <v>0</v>
      </c>
      <c r="I38" s="504">
        <v>0</v>
      </c>
      <c r="J38" s="2326"/>
    </row>
    <row r="39" spans="1:10" ht="72" x14ac:dyDescent="0.25">
      <c r="A39" s="2309"/>
      <c r="B39" s="2312"/>
      <c r="C39" s="505" t="s">
        <v>404</v>
      </c>
      <c r="D39" s="503">
        <v>0</v>
      </c>
      <c r="E39" s="504">
        <v>0</v>
      </c>
      <c r="F39" s="504">
        <v>0</v>
      </c>
      <c r="G39" s="2327"/>
      <c r="H39" s="504">
        <v>0</v>
      </c>
      <c r="I39" s="504">
        <v>0</v>
      </c>
      <c r="J39" s="2327"/>
    </row>
    <row r="40" spans="1:10" ht="72" x14ac:dyDescent="0.25">
      <c r="A40" s="2309"/>
      <c r="B40" s="2312"/>
      <c r="C40" s="505" t="s">
        <v>693</v>
      </c>
      <c r="D40" s="503">
        <v>0</v>
      </c>
      <c r="E40" s="504">
        <v>0</v>
      </c>
      <c r="F40" s="504">
        <v>0</v>
      </c>
      <c r="G40" s="2327"/>
      <c r="H40" s="504">
        <v>0</v>
      </c>
      <c r="I40" s="504">
        <v>0</v>
      </c>
      <c r="J40" s="2327"/>
    </row>
    <row r="41" spans="1:10" ht="72" x14ac:dyDescent="0.25">
      <c r="A41" s="2309"/>
      <c r="B41" s="2312"/>
      <c r="C41" s="505" t="s">
        <v>694</v>
      </c>
      <c r="D41" s="503">
        <v>0</v>
      </c>
      <c r="E41" s="504">
        <v>0</v>
      </c>
      <c r="F41" s="504">
        <v>0</v>
      </c>
      <c r="G41" s="2327"/>
      <c r="H41" s="504">
        <v>0</v>
      </c>
      <c r="I41" s="504">
        <v>0</v>
      </c>
      <c r="J41" s="2327"/>
    </row>
    <row r="42" spans="1:10" ht="54" x14ac:dyDescent="0.25">
      <c r="A42" s="2310"/>
      <c r="B42" s="2313"/>
      <c r="C42" s="505" t="s">
        <v>695</v>
      </c>
      <c r="D42" s="503">
        <v>0</v>
      </c>
      <c r="E42" s="504">
        <v>0</v>
      </c>
      <c r="F42" s="504">
        <v>0</v>
      </c>
      <c r="G42" s="2328"/>
      <c r="H42" s="504">
        <v>0</v>
      </c>
      <c r="I42" s="504">
        <v>0</v>
      </c>
      <c r="J42" s="2328"/>
    </row>
    <row r="43" spans="1:10" ht="25.5" customHeight="1" x14ac:dyDescent="0.25">
      <c r="A43" s="2320" t="s">
        <v>703</v>
      </c>
      <c r="B43" s="2323" t="s">
        <v>704</v>
      </c>
      <c r="C43" s="498" t="s">
        <v>235</v>
      </c>
      <c r="D43" s="499">
        <v>0</v>
      </c>
      <c r="E43" s="500">
        <v>0</v>
      </c>
      <c r="F43" s="500">
        <v>0</v>
      </c>
      <c r="G43" s="2314"/>
      <c r="H43" s="500">
        <v>0</v>
      </c>
      <c r="I43" s="500">
        <v>0</v>
      </c>
      <c r="J43" s="1801"/>
    </row>
    <row r="44" spans="1:10" ht="72" x14ac:dyDescent="0.25">
      <c r="A44" s="2321"/>
      <c r="B44" s="2324"/>
      <c r="C44" s="501" t="s">
        <v>404</v>
      </c>
      <c r="D44" s="499">
        <v>0</v>
      </c>
      <c r="E44" s="500">
        <v>0</v>
      </c>
      <c r="F44" s="500">
        <v>0</v>
      </c>
      <c r="G44" s="2315"/>
      <c r="H44" s="500">
        <v>0</v>
      </c>
      <c r="I44" s="500">
        <v>0</v>
      </c>
      <c r="J44" s="1802"/>
    </row>
    <row r="45" spans="1:10" ht="90" x14ac:dyDescent="0.25">
      <c r="A45" s="2321"/>
      <c r="B45" s="2324"/>
      <c r="C45" s="501" t="s">
        <v>693</v>
      </c>
      <c r="D45" s="499">
        <v>0</v>
      </c>
      <c r="E45" s="500">
        <v>0</v>
      </c>
      <c r="F45" s="500">
        <v>0</v>
      </c>
      <c r="G45" s="2315"/>
      <c r="H45" s="500">
        <v>0</v>
      </c>
      <c r="I45" s="500">
        <v>0</v>
      </c>
      <c r="J45" s="1802"/>
    </row>
    <row r="46" spans="1:10" ht="72" x14ac:dyDescent="0.25">
      <c r="A46" s="2321"/>
      <c r="B46" s="2324"/>
      <c r="C46" s="501" t="s">
        <v>694</v>
      </c>
      <c r="D46" s="499">
        <v>0</v>
      </c>
      <c r="E46" s="500">
        <v>0</v>
      </c>
      <c r="F46" s="500">
        <v>0</v>
      </c>
      <c r="G46" s="2315"/>
      <c r="H46" s="500">
        <v>0</v>
      </c>
      <c r="I46" s="500">
        <v>0</v>
      </c>
      <c r="J46" s="1802"/>
    </row>
    <row r="47" spans="1:10" ht="52.5" customHeight="1" x14ac:dyDescent="0.25">
      <c r="A47" s="2322"/>
      <c r="B47" s="2325"/>
      <c r="C47" s="501" t="s">
        <v>695</v>
      </c>
      <c r="D47" s="499">
        <v>0</v>
      </c>
      <c r="E47" s="500">
        <v>0</v>
      </c>
      <c r="F47" s="500">
        <v>0</v>
      </c>
      <c r="G47" s="2316"/>
      <c r="H47" s="500">
        <v>0</v>
      </c>
      <c r="I47" s="500">
        <v>0</v>
      </c>
      <c r="J47" s="1803"/>
    </row>
    <row r="48" spans="1:10" ht="24.75" customHeight="1" x14ac:dyDescent="0.25">
      <c r="A48" s="2308" t="s">
        <v>38</v>
      </c>
      <c r="B48" s="2311" t="s">
        <v>705</v>
      </c>
      <c r="C48" s="502" t="s">
        <v>235</v>
      </c>
      <c r="D48" s="503">
        <v>0</v>
      </c>
      <c r="E48" s="504">
        <v>0</v>
      </c>
      <c r="F48" s="504">
        <v>0</v>
      </c>
      <c r="G48" s="2314"/>
      <c r="H48" s="504">
        <v>0</v>
      </c>
      <c r="I48" s="504">
        <v>0</v>
      </c>
      <c r="J48" s="1801" t="s">
        <v>388</v>
      </c>
    </row>
    <row r="49" spans="1:10" ht="72" x14ac:dyDescent="0.25">
      <c r="A49" s="2309"/>
      <c r="B49" s="2312"/>
      <c r="C49" s="505" t="s">
        <v>404</v>
      </c>
      <c r="D49" s="503">
        <v>0</v>
      </c>
      <c r="E49" s="504">
        <v>0</v>
      </c>
      <c r="F49" s="504">
        <v>0</v>
      </c>
      <c r="G49" s="2315"/>
      <c r="H49" s="504">
        <v>0</v>
      </c>
      <c r="I49" s="504">
        <v>0</v>
      </c>
      <c r="J49" s="1802"/>
    </row>
    <row r="50" spans="1:10" ht="72" x14ac:dyDescent="0.25">
      <c r="A50" s="2309"/>
      <c r="B50" s="2312"/>
      <c r="C50" s="505" t="s">
        <v>693</v>
      </c>
      <c r="D50" s="503">
        <v>0</v>
      </c>
      <c r="E50" s="504">
        <v>0</v>
      </c>
      <c r="F50" s="504">
        <v>0</v>
      </c>
      <c r="G50" s="2315"/>
      <c r="H50" s="504">
        <v>0</v>
      </c>
      <c r="I50" s="504">
        <v>0</v>
      </c>
      <c r="J50" s="1802"/>
    </row>
    <row r="51" spans="1:10" ht="72" x14ac:dyDescent="0.25">
      <c r="A51" s="2309"/>
      <c r="B51" s="2312"/>
      <c r="C51" s="505" t="s">
        <v>694</v>
      </c>
      <c r="D51" s="503">
        <v>0</v>
      </c>
      <c r="E51" s="504">
        <v>0</v>
      </c>
      <c r="F51" s="504">
        <v>0</v>
      </c>
      <c r="G51" s="2315"/>
      <c r="H51" s="504">
        <v>0</v>
      </c>
      <c r="I51" s="504">
        <v>0</v>
      </c>
      <c r="J51" s="1802"/>
    </row>
    <row r="52" spans="1:10" ht="54" x14ac:dyDescent="0.25">
      <c r="A52" s="2310"/>
      <c r="B52" s="2313"/>
      <c r="C52" s="505" t="s">
        <v>695</v>
      </c>
      <c r="D52" s="503">
        <v>0</v>
      </c>
      <c r="E52" s="504">
        <v>0</v>
      </c>
      <c r="F52" s="504">
        <v>0</v>
      </c>
      <c r="G52" s="2316"/>
      <c r="H52" s="504">
        <v>0</v>
      </c>
      <c r="I52" s="504">
        <v>0</v>
      </c>
      <c r="J52" s="1803"/>
    </row>
    <row r="53" spans="1:10" ht="58.5" customHeight="1" x14ac:dyDescent="0.25">
      <c r="A53" s="2308" t="s">
        <v>40</v>
      </c>
      <c r="B53" s="2311" t="s">
        <v>706</v>
      </c>
      <c r="C53" s="502" t="s">
        <v>235</v>
      </c>
      <c r="D53" s="503">
        <v>0</v>
      </c>
      <c r="E53" s="504">
        <v>0</v>
      </c>
      <c r="F53" s="504">
        <v>0</v>
      </c>
      <c r="G53" s="2314"/>
      <c r="H53" s="504">
        <v>0</v>
      </c>
      <c r="I53" s="504">
        <v>0</v>
      </c>
      <c r="J53" s="1801" t="s">
        <v>388</v>
      </c>
    </row>
    <row r="54" spans="1:10" ht="72" x14ac:dyDescent="0.25">
      <c r="A54" s="2309"/>
      <c r="B54" s="2312"/>
      <c r="C54" s="505" t="s">
        <v>404</v>
      </c>
      <c r="D54" s="503">
        <v>0</v>
      </c>
      <c r="E54" s="504">
        <v>0</v>
      </c>
      <c r="F54" s="504">
        <v>0</v>
      </c>
      <c r="G54" s="2315"/>
      <c r="H54" s="504">
        <v>0</v>
      </c>
      <c r="I54" s="504">
        <v>0</v>
      </c>
      <c r="J54" s="1802"/>
    </row>
    <row r="55" spans="1:10" ht="72" x14ac:dyDescent="0.25">
      <c r="A55" s="2309"/>
      <c r="B55" s="2312"/>
      <c r="C55" s="505" t="s">
        <v>693</v>
      </c>
      <c r="D55" s="503">
        <v>0</v>
      </c>
      <c r="E55" s="504">
        <v>0</v>
      </c>
      <c r="F55" s="504">
        <v>0</v>
      </c>
      <c r="G55" s="2315"/>
      <c r="H55" s="504">
        <v>0</v>
      </c>
      <c r="I55" s="504">
        <v>0</v>
      </c>
      <c r="J55" s="1802"/>
    </row>
    <row r="56" spans="1:10" ht="72" x14ac:dyDescent="0.25">
      <c r="A56" s="2309"/>
      <c r="B56" s="2312"/>
      <c r="C56" s="505" t="s">
        <v>694</v>
      </c>
      <c r="D56" s="503">
        <v>0</v>
      </c>
      <c r="E56" s="504">
        <v>0</v>
      </c>
      <c r="F56" s="504">
        <v>0</v>
      </c>
      <c r="G56" s="2315"/>
      <c r="H56" s="504">
        <v>0</v>
      </c>
      <c r="I56" s="504">
        <v>0</v>
      </c>
      <c r="J56" s="1802"/>
    </row>
    <row r="57" spans="1:10" ht="54" x14ac:dyDescent="0.25">
      <c r="A57" s="2310"/>
      <c r="B57" s="2313"/>
      <c r="C57" s="505" t="s">
        <v>695</v>
      </c>
      <c r="D57" s="503">
        <v>0</v>
      </c>
      <c r="E57" s="504">
        <v>0</v>
      </c>
      <c r="F57" s="504">
        <v>0</v>
      </c>
      <c r="G57" s="2316"/>
      <c r="H57" s="504">
        <v>0</v>
      </c>
      <c r="I57" s="504">
        <v>0</v>
      </c>
      <c r="J57" s="1803"/>
    </row>
    <row r="58" spans="1:10" x14ac:dyDescent="0.25">
      <c r="A58" s="2300"/>
      <c r="B58" s="2300" t="s">
        <v>234</v>
      </c>
      <c r="C58" s="498" t="s">
        <v>235</v>
      </c>
      <c r="D58" s="499">
        <v>0</v>
      </c>
      <c r="E58" s="500">
        <v>0</v>
      </c>
      <c r="F58" s="500">
        <v>0</v>
      </c>
      <c r="G58" s="2317"/>
      <c r="H58" s="500">
        <v>0</v>
      </c>
      <c r="I58" s="500">
        <v>0</v>
      </c>
      <c r="J58" s="2317"/>
    </row>
    <row r="59" spans="1:10" ht="72" x14ac:dyDescent="0.25">
      <c r="A59" s="2301"/>
      <c r="B59" s="2301"/>
      <c r="C59" s="506" t="s">
        <v>404</v>
      </c>
      <c r="D59" s="499">
        <v>0</v>
      </c>
      <c r="E59" s="500">
        <v>0</v>
      </c>
      <c r="F59" s="500">
        <v>0</v>
      </c>
      <c r="G59" s="2318"/>
      <c r="H59" s="500">
        <v>0</v>
      </c>
      <c r="I59" s="500">
        <v>0</v>
      </c>
      <c r="J59" s="2318"/>
    </row>
    <row r="60" spans="1:10" ht="90" x14ac:dyDescent="0.25">
      <c r="A60" s="2301"/>
      <c r="B60" s="2301"/>
      <c r="C60" s="506" t="s">
        <v>693</v>
      </c>
      <c r="D60" s="499">
        <v>0</v>
      </c>
      <c r="E60" s="500">
        <v>0</v>
      </c>
      <c r="F60" s="500">
        <v>0</v>
      </c>
      <c r="G60" s="2318"/>
      <c r="H60" s="500">
        <v>0</v>
      </c>
      <c r="I60" s="500">
        <v>0</v>
      </c>
      <c r="J60" s="2318"/>
    </row>
    <row r="61" spans="1:10" ht="72" x14ac:dyDescent="0.25">
      <c r="A61" s="2301"/>
      <c r="B61" s="2301"/>
      <c r="C61" s="506" t="s">
        <v>694</v>
      </c>
      <c r="D61" s="499">
        <v>0</v>
      </c>
      <c r="E61" s="500">
        <v>0</v>
      </c>
      <c r="F61" s="500">
        <v>0</v>
      </c>
      <c r="G61" s="2318"/>
      <c r="H61" s="500">
        <v>0</v>
      </c>
      <c r="I61" s="500">
        <v>0</v>
      </c>
      <c r="J61" s="2318"/>
    </row>
    <row r="62" spans="1:10" ht="61.5" customHeight="1" x14ac:dyDescent="0.25">
      <c r="A62" s="2302"/>
      <c r="B62" s="2302"/>
      <c r="C62" s="506" t="s">
        <v>695</v>
      </c>
      <c r="D62" s="499">
        <v>0</v>
      </c>
      <c r="E62" s="500">
        <v>0</v>
      </c>
      <c r="F62" s="500">
        <v>0</v>
      </c>
      <c r="G62" s="2319"/>
      <c r="H62" s="500">
        <v>0</v>
      </c>
      <c r="I62" s="500">
        <v>0</v>
      </c>
      <c r="J62" s="2319"/>
    </row>
    <row r="63" spans="1:10" ht="21" customHeight="1" x14ac:dyDescent="0.25">
      <c r="A63" s="492"/>
      <c r="B63" s="2299" t="s">
        <v>707</v>
      </c>
      <c r="C63" s="2299"/>
      <c r="D63" s="2299"/>
      <c r="E63" s="2299"/>
      <c r="F63" s="2299"/>
      <c r="G63" s="2299"/>
      <c r="H63" s="2299"/>
      <c r="I63" s="2299"/>
      <c r="J63" s="2299"/>
    </row>
    <row r="64" spans="1:10" ht="180" x14ac:dyDescent="0.25">
      <c r="A64" s="507" t="s">
        <v>16</v>
      </c>
      <c r="B64" s="365" t="s">
        <v>708</v>
      </c>
      <c r="C64" s="264" t="s">
        <v>205</v>
      </c>
      <c r="D64" s="366">
        <v>2845</v>
      </c>
      <c r="E64" s="508">
        <f>E65</f>
        <v>2636.7</v>
      </c>
      <c r="F64" s="345">
        <f t="shared" ref="F64:F70" si="0">E64/D64*100</f>
        <v>92.678383128295252</v>
      </c>
      <c r="G64" s="281"/>
      <c r="H64" s="508">
        <f>H65</f>
        <v>2636.7</v>
      </c>
      <c r="I64" s="345">
        <f t="shared" ref="I64:I70" si="1">H64/D64*100</f>
        <v>92.678383128295252</v>
      </c>
      <c r="J64" s="288"/>
    </row>
    <row r="65" spans="1:15" ht="372.75" customHeight="1" x14ac:dyDescent="0.25">
      <c r="A65" s="509" t="s">
        <v>16</v>
      </c>
      <c r="B65" s="510" t="s">
        <v>709</v>
      </c>
      <c r="C65" s="497" t="s">
        <v>205</v>
      </c>
      <c r="D65" s="511">
        <v>2845</v>
      </c>
      <c r="E65" s="512">
        <v>2636.7</v>
      </c>
      <c r="F65" s="513">
        <f t="shared" si="0"/>
        <v>92.678383128295252</v>
      </c>
      <c r="G65" s="514" t="s">
        <v>710</v>
      </c>
      <c r="H65" s="512">
        <f>E65</f>
        <v>2636.7</v>
      </c>
      <c r="I65" s="513">
        <f t="shared" si="1"/>
        <v>92.678383128295252</v>
      </c>
      <c r="J65" s="514" t="s">
        <v>2408</v>
      </c>
    </row>
    <row r="66" spans="1:15" ht="126" x14ac:dyDescent="0.25">
      <c r="A66" s="507" t="s">
        <v>24</v>
      </c>
      <c r="B66" s="515" t="s">
        <v>711</v>
      </c>
      <c r="C66" s="516" t="s">
        <v>214</v>
      </c>
      <c r="D66" s="508">
        <v>300</v>
      </c>
      <c r="E66" s="508">
        <f>E67</f>
        <v>298.10000000000002</v>
      </c>
      <c r="F66" s="114">
        <f t="shared" si="0"/>
        <v>99.366666666666674</v>
      </c>
      <c r="G66" s="517"/>
      <c r="H66" s="508">
        <f>E66</f>
        <v>298.10000000000002</v>
      </c>
      <c r="I66" s="114">
        <f t="shared" si="1"/>
        <v>99.366666666666674</v>
      </c>
      <c r="J66" s="518"/>
    </row>
    <row r="67" spans="1:15" ht="148.5" customHeight="1" x14ac:dyDescent="0.25">
      <c r="A67" s="492" t="s">
        <v>26</v>
      </c>
      <c r="B67" s="368" t="s">
        <v>712</v>
      </c>
      <c r="C67" s="519" t="s">
        <v>214</v>
      </c>
      <c r="D67" s="520">
        <v>300</v>
      </c>
      <c r="E67" s="520">
        <v>298.10000000000002</v>
      </c>
      <c r="F67" s="520">
        <f t="shared" si="0"/>
        <v>99.366666666666674</v>
      </c>
      <c r="G67" s="521" t="s">
        <v>713</v>
      </c>
      <c r="H67" s="520">
        <f>E67</f>
        <v>298.10000000000002</v>
      </c>
      <c r="I67" s="520">
        <f t="shared" si="1"/>
        <v>99.366666666666674</v>
      </c>
      <c r="J67" s="521"/>
    </row>
    <row r="68" spans="1:15" x14ac:dyDescent="0.25">
      <c r="A68" s="2300"/>
      <c r="B68" s="1975" t="s">
        <v>714</v>
      </c>
      <c r="C68" s="516" t="s">
        <v>235</v>
      </c>
      <c r="D68" s="366">
        <f>D69+D70</f>
        <v>3145</v>
      </c>
      <c r="E68" s="366">
        <f>E69+E70</f>
        <v>2934.7999999999997</v>
      </c>
      <c r="F68" s="508">
        <f t="shared" si="0"/>
        <v>93.316375198728124</v>
      </c>
      <c r="G68" s="522"/>
      <c r="H68" s="366">
        <f>H69+H70</f>
        <v>2934.7999999999997</v>
      </c>
      <c r="I68" s="508">
        <f t="shared" si="1"/>
        <v>93.316375198728124</v>
      </c>
      <c r="J68" s="522"/>
    </row>
    <row r="69" spans="1:15" ht="90" x14ac:dyDescent="0.25">
      <c r="A69" s="2301"/>
      <c r="B69" s="1975"/>
      <c r="C69" s="523" t="s">
        <v>205</v>
      </c>
      <c r="D69" s="508">
        <f>D64</f>
        <v>2845</v>
      </c>
      <c r="E69" s="508">
        <f>E64</f>
        <v>2636.7</v>
      </c>
      <c r="F69" s="508">
        <f t="shared" si="0"/>
        <v>92.678383128295252</v>
      </c>
      <c r="G69" s="522"/>
      <c r="H69" s="508">
        <f>H64</f>
        <v>2636.7</v>
      </c>
      <c r="I69" s="508">
        <f t="shared" si="1"/>
        <v>92.678383128295252</v>
      </c>
      <c r="J69" s="522"/>
    </row>
    <row r="70" spans="1:15" ht="90" x14ac:dyDescent="0.25">
      <c r="A70" s="2302"/>
      <c r="B70" s="1975"/>
      <c r="C70" s="264" t="s">
        <v>214</v>
      </c>
      <c r="D70" s="508">
        <f>D66</f>
        <v>300</v>
      </c>
      <c r="E70" s="508">
        <f>E66</f>
        <v>298.10000000000002</v>
      </c>
      <c r="F70" s="508">
        <f t="shared" si="0"/>
        <v>99.366666666666674</v>
      </c>
      <c r="G70" s="522"/>
      <c r="H70" s="508">
        <f>H66</f>
        <v>298.10000000000002</v>
      </c>
      <c r="I70" s="508">
        <f t="shared" si="1"/>
        <v>99.366666666666674</v>
      </c>
      <c r="J70" s="522"/>
    </row>
    <row r="71" spans="1:15" x14ac:dyDescent="0.25">
      <c r="A71" s="507"/>
      <c r="B71" s="2303" t="s">
        <v>715</v>
      </c>
      <c r="C71" s="2303"/>
      <c r="D71" s="2303"/>
      <c r="E71" s="2303"/>
      <c r="F71" s="2303"/>
      <c r="G71" s="2303"/>
      <c r="H71" s="2303"/>
      <c r="I71" s="2303"/>
      <c r="J71" s="2303"/>
    </row>
    <row r="72" spans="1:15" ht="92.25" customHeight="1" x14ac:dyDescent="0.25">
      <c r="A72" s="507" t="s">
        <v>685</v>
      </c>
      <c r="B72" s="515" t="s">
        <v>716</v>
      </c>
      <c r="C72" s="516" t="s">
        <v>214</v>
      </c>
      <c r="D72" s="500">
        <f>D74+D76</f>
        <v>1449.9</v>
      </c>
      <c r="E72" s="500">
        <f>E73+E75</f>
        <v>1449.9</v>
      </c>
      <c r="F72" s="500">
        <f t="shared" ref="F72:F80" si="2">E72/D72*100</f>
        <v>100</v>
      </c>
      <c r="G72" s="524"/>
      <c r="H72" s="500">
        <f>H73+H75</f>
        <v>1449.9</v>
      </c>
      <c r="I72" s="500">
        <f t="shared" ref="I72:I77" si="3">H72/D72*100</f>
        <v>100</v>
      </c>
      <c r="J72" s="326"/>
    </row>
    <row r="73" spans="1:15" ht="129" customHeight="1" x14ac:dyDescent="0.25">
      <c r="A73" s="492" t="s">
        <v>20</v>
      </c>
      <c r="B73" s="525" t="s">
        <v>717</v>
      </c>
      <c r="C73" s="526" t="s">
        <v>214</v>
      </c>
      <c r="D73" s="504">
        <f>D74</f>
        <v>499.9</v>
      </c>
      <c r="E73" s="504">
        <f>E74</f>
        <v>499.9</v>
      </c>
      <c r="F73" s="504">
        <f t="shared" si="2"/>
        <v>100</v>
      </c>
      <c r="G73" s="524"/>
      <c r="H73" s="504">
        <f>E73</f>
        <v>499.9</v>
      </c>
      <c r="I73" s="504">
        <f t="shared" si="3"/>
        <v>100</v>
      </c>
      <c r="J73" s="326"/>
    </row>
    <row r="74" spans="1:15" ht="246.75" customHeight="1" x14ac:dyDescent="0.25">
      <c r="A74" s="492" t="s">
        <v>627</v>
      </c>
      <c r="B74" s="525" t="s">
        <v>718</v>
      </c>
      <c r="C74" s="526" t="s">
        <v>214</v>
      </c>
      <c r="D74" s="520">
        <v>499.9</v>
      </c>
      <c r="E74" s="520">
        <v>499.9</v>
      </c>
      <c r="F74" s="527">
        <f t="shared" si="2"/>
        <v>100</v>
      </c>
      <c r="G74" s="464" t="s">
        <v>719</v>
      </c>
      <c r="H74" s="369">
        <f>E74</f>
        <v>499.9</v>
      </c>
      <c r="I74" s="369">
        <f t="shared" si="3"/>
        <v>100</v>
      </c>
      <c r="J74" s="326"/>
    </row>
    <row r="75" spans="1:15" ht="95.25" customHeight="1" x14ac:dyDescent="0.25">
      <c r="A75" s="492" t="s">
        <v>22</v>
      </c>
      <c r="B75" s="525" t="s">
        <v>720</v>
      </c>
      <c r="C75" s="526" t="s">
        <v>214</v>
      </c>
      <c r="D75" s="520">
        <f>D76</f>
        <v>950</v>
      </c>
      <c r="E75" s="520">
        <v>950</v>
      </c>
      <c r="F75" s="527">
        <f t="shared" si="2"/>
        <v>100</v>
      </c>
      <c r="G75" s="464"/>
      <c r="H75" s="369">
        <v>950</v>
      </c>
      <c r="I75" s="369">
        <f t="shared" si="3"/>
        <v>100</v>
      </c>
      <c r="J75" s="326"/>
      <c r="O75" s="528"/>
    </row>
    <row r="76" spans="1:15" ht="112.5" customHeight="1" x14ac:dyDescent="0.25">
      <c r="A76" s="492" t="s">
        <v>411</v>
      </c>
      <c r="B76" s="368" t="s">
        <v>721</v>
      </c>
      <c r="C76" s="360" t="s">
        <v>214</v>
      </c>
      <c r="D76" s="369">
        <v>950</v>
      </c>
      <c r="E76" s="520">
        <v>950</v>
      </c>
      <c r="F76" s="353">
        <f t="shared" si="2"/>
        <v>100</v>
      </c>
      <c r="G76" s="464" t="s">
        <v>722</v>
      </c>
      <c r="H76" s="369">
        <v>950</v>
      </c>
      <c r="I76" s="369">
        <f t="shared" si="3"/>
        <v>100</v>
      </c>
      <c r="J76" s="326"/>
    </row>
    <row r="77" spans="1:15" ht="90" x14ac:dyDescent="0.25">
      <c r="A77" s="258"/>
      <c r="B77" s="529" t="s">
        <v>333</v>
      </c>
      <c r="C77" s="516" t="s">
        <v>214</v>
      </c>
      <c r="D77" s="508">
        <f>D74+D76</f>
        <v>1449.9</v>
      </c>
      <c r="E77" s="508">
        <f>E72</f>
        <v>1449.9</v>
      </c>
      <c r="F77" s="345">
        <f t="shared" si="2"/>
        <v>100</v>
      </c>
      <c r="G77" s="530"/>
      <c r="H77" s="508">
        <f>H72</f>
        <v>1449.9</v>
      </c>
      <c r="I77" s="366">
        <f t="shared" si="3"/>
        <v>100</v>
      </c>
      <c r="J77" s="326"/>
    </row>
    <row r="78" spans="1:15" ht="18" customHeight="1" x14ac:dyDescent="0.25">
      <c r="A78" s="2304"/>
      <c r="B78" s="2307" t="s">
        <v>314</v>
      </c>
      <c r="C78" s="516" t="s">
        <v>235</v>
      </c>
      <c r="D78" s="508">
        <f>D79+D80</f>
        <v>4594.8999999999996</v>
      </c>
      <c r="E78" s="508">
        <f>E79+E80</f>
        <v>4384.7</v>
      </c>
      <c r="F78" s="114">
        <f t="shared" si="2"/>
        <v>95.425362902348255</v>
      </c>
      <c r="G78" s="531"/>
      <c r="H78" s="508">
        <f>H79+H80</f>
        <v>4384.7</v>
      </c>
      <c r="I78" s="114">
        <f>E78/D78*100</f>
        <v>95.425362902348255</v>
      </c>
      <c r="J78" s="518"/>
    </row>
    <row r="79" spans="1:15" ht="74.25" customHeight="1" x14ac:dyDescent="0.25">
      <c r="A79" s="2305"/>
      <c r="B79" s="2307"/>
      <c r="C79" s="532" t="s">
        <v>205</v>
      </c>
      <c r="D79" s="508">
        <v>2845</v>
      </c>
      <c r="E79" s="114">
        <f>E69</f>
        <v>2636.7</v>
      </c>
      <c r="F79" s="114">
        <f t="shared" si="2"/>
        <v>92.678383128295252</v>
      </c>
      <c r="G79" s="533"/>
      <c r="H79" s="508">
        <f>E79</f>
        <v>2636.7</v>
      </c>
      <c r="I79" s="508">
        <f>H79/D79*100</f>
        <v>92.678383128295252</v>
      </c>
      <c r="J79" s="533"/>
    </row>
    <row r="80" spans="1:15" ht="90" x14ac:dyDescent="0.25">
      <c r="A80" s="2306"/>
      <c r="B80" s="2307"/>
      <c r="C80" s="516" t="s">
        <v>214</v>
      </c>
      <c r="D80" s="114">
        <f>D77+D70+D58</f>
        <v>1749.9</v>
      </c>
      <c r="E80" s="114">
        <f>E77+E70</f>
        <v>1748</v>
      </c>
      <c r="F80" s="114">
        <f t="shared" si="2"/>
        <v>99.891422366992401</v>
      </c>
      <c r="G80" s="531"/>
      <c r="H80" s="114">
        <f>H77+H70</f>
        <v>1748</v>
      </c>
      <c r="I80" s="114">
        <f>PRODUCT(H80,1/D80,100)</f>
        <v>99.891422366992401</v>
      </c>
      <c r="J80" s="518"/>
    </row>
  </sheetData>
  <mergeCells count="52">
    <mergeCell ref="B9:J9"/>
    <mergeCell ref="A2:J2"/>
    <mergeCell ref="A3:J3"/>
    <mergeCell ref="A4:J4"/>
    <mergeCell ref="A5:J5"/>
    <mergeCell ref="A6:J6"/>
    <mergeCell ref="A13:A17"/>
    <mergeCell ref="B13:B17"/>
    <mergeCell ref="G13:G17"/>
    <mergeCell ref="J13:J17"/>
    <mergeCell ref="A18:A22"/>
    <mergeCell ref="B18:B22"/>
    <mergeCell ref="G18:G22"/>
    <mergeCell ref="J18:J22"/>
    <mergeCell ref="A23:A27"/>
    <mergeCell ref="B23:B27"/>
    <mergeCell ref="G23:G27"/>
    <mergeCell ref="J23:J27"/>
    <mergeCell ref="A28:A32"/>
    <mergeCell ref="B28:B32"/>
    <mergeCell ref="G28:G32"/>
    <mergeCell ref="J28:J32"/>
    <mergeCell ref="A33:A37"/>
    <mergeCell ref="B33:B37"/>
    <mergeCell ref="G33:G37"/>
    <mergeCell ref="J33:J37"/>
    <mergeCell ref="A38:A42"/>
    <mergeCell ref="B38:B42"/>
    <mergeCell ref="G38:G42"/>
    <mergeCell ref="J38:J42"/>
    <mergeCell ref="A43:A47"/>
    <mergeCell ref="B43:B47"/>
    <mergeCell ref="G43:G47"/>
    <mergeCell ref="J43:J47"/>
    <mergeCell ref="A48:A52"/>
    <mergeCell ref="B48:B52"/>
    <mergeCell ref="G48:G52"/>
    <mergeCell ref="J48:J52"/>
    <mergeCell ref="A53:A57"/>
    <mergeCell ref="B53:B57"/>
    <mergeCell ref="G53:G57"/>
    <mergeCell ref="J53:J57"/>
    <mergeCell ref="A58:A62"/>
    <mergeCell ref="B58:B62"/>
    <mergeCell ref="G58:G62"/>
    <mergeCell ref="J58:J62"/>
    <mergeCell ref="B63:J63"/>
    <mergeCell ref="A68:A70"/>
    <mergeCell ref="B68:B70"/>
    <mergeCell ref="B71:J71"/>
    <mergeCell ref="A78:A80"/>
    <mergeCell ref="B78:B80"/>
  </mergeCells>
  <conditionalFormatting sqref="B9">
    <cfRule type="duplicateValues" priority="1"/>
  </conditionalFormatting>
  <pageMargins left="0.78740157480314965" right="0.39370078740157483" top="0.78740157480314965" bottom="0.78740157480314965" header="0.31496062992125984" footer="0.39370078740157483"/>
  <pageSetup paperSize="9" scale="62" firstPageNumber="265" fitToWidth="0" fitToHeight="0" orientation="landscape" useFirstPageNumber="1" horizontalDpi="4294967292" verticalDpi="4294967292" r:id="rId1"/>
  <headerFooter>
    <oddFooter>&amp;R&amp;"Arial,обычный"&amp;14&amp;P</oddFooter>
  </headerFooter>
  <rowBreaks count="6" manualBreakCount="6">
    <brk id="17" max="16383" man="1"/>
    <brk id="27" max="16383" man="1"/>
    <brk id="37" max="16383" man="1"/>
    <brk id="47" max="16383" man="1"/>
    <brk id="57" max="16383" man="1"/>
    <brk id="67" max="16383" man="1"/>
  </rowBreaks>
  <colBreaks count="1" manualBreakCount="1">
    <brk id="10" max="1048575"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5"/>
  </sheetPr>
  <dimension ref="A1:H15"/>
  <sheetViews>
    <sheetView zoomScale="60" zoomScaleNormal="60" workbookViewId="0">
      <selection activeCell="L11" sqref="L11"/>
    </sheetView>
  </sheetViews>
  <sheetFormatPr defaultRowHeight="18" x14ac:dyDescent="0.25"/>
  <cols>
    <col min="1" max="1" width="7.5703125" style="1415" customWidth="1"/>
    <col min="2" max="2" width="77.28515625" style="1434" customWidth="1"/>
    <col min="3" max="3" width="11.7109375" style="1434" customWidth="1"/>
    <col min="4" max="6" width="15.7109375" style="1434" customWidth="1"/>
    <col min="7" max="7" width="70.28515625" style="1434" customWidth="1"/>
    <col min="8" max="251" width="9.140625" style="1434"/>
    <col min="252" max="252" width="7.5703125" style="1434" customWidth="1"/>
    <col min="253" max="253" width="37.7109375" style="1434" customWidth="1"/>
    <col min="254" max="254" width="15.7109375" style="1434" customWidth="1"/>
    <col min="255" max="255" width="11.7109375" style="1434" customWidth="1"/>
    <col min="256" max="258" width="15.7109375" style="1434" customWidth="1"/>
    <col min="259" max="259" width="30.7109375" style="1434" customWidth="1"/>
    <col min="260" max="260" width="13.7109375" style="1434" customWidth="1"/>
    <col min="261" max="261" width="21.7109375" style="1434" customWidth="1"/>
    <col min="262" max="263" width="15.7109375" style="1434" customWidth="1"/>
    <col min="264" max="507" width="9.140625" style="1434"/>
    <col min="508" max="508" width="7.5703125" style="1434" customWidth="1"/>
    <col min="509" max="509" width="37.7109375" style="1434" customWidth="1"/>
    <col min="510" max="510" width="15.7109375" style="1434" customWidth="1"/>
    <col min="511" max="511" width="11.7109375" style="1434" customWidth="1"/>
    <col min="512" max="514" width="15.7109375" style="1434" customWidth="1"/>
    <col min="515" max="515" width="30.7109375" style="1434" customWidth="1"/>
    <col min="516" max="516" width="13.7109375" style="1434" customWidth="1"/>
    <col min="517" max="517" width="21.7109375" style="1434" customWidth="1"/>
    <col min="518" max="519" width="15.7109375" style="1434" customWidth="1"/>
    <col min="520" max="763" width="9.140625" style="1434"/>
    <col min="764" max="764" width="7.5703125" style="1434" customWidth="1"/>
    <col min="765" max="765" width="37.7109375" style="1434" customWidth="1"/>
    <col min="766" max="766" width="15.7109375" style="1434" customWidth="1"/>
    <col min="767" max="767" width="11.7109375" style="1434" customWidth="1"/>
    <col min="768" max="770" width="15.7109375" style="1434" customWidth="1"/>
    <col min="771" max="771" width="30.7109375" style="1434" customWidth="1"/>
    <col min="772" max="772" width="13.7109375" style="1434" customWidth="1"/>
    <col min="773" max="773" width="21.7109375" style="1434" customWidth="1"/>
    <col min="774" max="775" width="15.7109375" style="1434" customWidth="1"/>
    <col min="776" max="1019" width="9.140625" style="1434"/>
    <col min="1020" max="1020" width="7.5703125" style="1434" customWidth="1"/>
    <col min="1021" max="1021" width="37.7109375" style="1434" customWidth="1"/>
    <col min="1022" max="1022" width="15.7109375" style="1434" customWidth="1"/>
    <col min="1023" max="1023" width="11.7109375" style="1434" customWidth="1"/>
    <col min="1024" max="1026" width="15.7109375" style="1434" customWidth="1"/>
    <col min="1027" max="1027" width="30.7109375" style="1434" customWidth="1"/>
    <col min="1028" max="1028" width="13.7109375" style="1434" customWidth="1"/>
    <col min="1029" max="1029" width="21.7109375" style="1434" customWidth="1"/>
    <col min="1030" max="1031" width="15.7109375" style="1434" customWidth="1"/>
    <col min="1032" max="1275" width="9.140625" style="1434"/>
    <col min="1276" max="1276" width="7.5703125" style="1434" customWidth="1"/>
    <col min="1277" max="1277" width="37.7109375" style="1434" customWidth="1"/>
    <col min="1278" max="1278" width="15.7109375" style="1434" customWidth="1"/>
    <col min="1279" max="1279" width="11.7109375" style="1434" customWidth="1"/>
    <col min="1280" max="1282" width="15.7109375" style="1434" customWidth="1"/>
    <col min="1283" max="1283" width="30.7109375" style="1434" customWidth="1"/>
    <col min="1284" max="1284" width="13.7109375" style="1434" customWidth="1"/>
    <col min="1285" max="1285" width="21.7109375" style="1434" customWidth="1"/>
    <col min="1286" max="1287" width="15.7109375" style="1434" customWidth="1"/>
    <col min="1288" max="1531" width="9.140625" style="1434"/>
    <col min="1532" max="1532" width="7.5703125" style="1434" customWidth="1"/>
    <col min="1533" max="1533" width="37.7109375" style="1434" customWidth="1"/>
    <col min="1534" max="1534" width="15.7109375" style="1434" customWidth="1"/>
    <col min="1535" max="1535" width="11.7109375" style="1434" customWidth="1"/>
    <col min="1536" max="1538" width="15.7109375" style="1434" customWidth="1"/>
    <col min="1539" max="1539" width="30.7109375" style="1434" customWidth="1"/>
    <col min="1540" max="1540" width="13.7109375" style="1434" customWidth="1"/>
    <col min="1541" max="1541" width="21.7109375" style="1434" customWidth="1"/>
    <col min="1542" max="1543" width="15.7109375" style="1434" customWidth="1"/>
    <col min="1544" max="1787" width="9.140625" style="1434"/>
    <col min="1788" max="1788" width="7.5703125" style="1434" customWidth="1"/>
    <col min="1789" max="1789" width="37.7109375" style="1434" customWidth="1"/>
    <col min="1790" max="1790" width="15.7109375" style="1434" customWidth="1"/>
    <col min="1791" max="1791" width="11.7109375" style="1434" customWidth="1"/>
    <col min="1792" max="1794" width="15.7109375" style="1434" customWidth="1"/>
    <col min="1795" max="1795" width="30.7109375" style="1434" customWidth="1"/>
    <col min="1796" max="1796" width="13.7109375" style="1434" customWidth="1"/>
    <col min="1797" max="1797" width="21.7109375" style="1434" customWidth="1"/>
    <col min="1798" max="1799" width="15.7109375" style="1434" customWidth="1"/>
    <col min="1800" max="2043" width="9.140625" style="1434"/>
    <col min="2044" max="2044" width="7.5703125" style="1434" customWidth="1"/>
    <col min="2045" max="2045" width="37.7109375" style="1434" customWidth="1"/>
    <col min="2046" max="2046" width="15.7109375" style="1434" customWidth="1"/>
    <col min="2047" max="2047" width="11.7109375" style="1434" customWidth="1"/>
    <col min="2048" max="2050" width="15.7109375" style="1434" customWidth="1"/>
    <col min="2051" max="2051" width="30.7109375" style="1434" customWidth="1"/>
    <col min="2052" max="2052" width="13.7109375" style="1434" customWidth="1"/>
    <col min="2053" max="2053" width="21.7109375" style="1434" customWidth="1"/>
    <col min="2054" max="2055" width="15.7109375" style="1434" customWidth="1"/>
    <col min="2056" max="2299" width="9.140625" style="1434"/>
    <col min="2300" max="2300" width="7.5703125" style="1434" customWidth="1"/>
    <col min="2301" max="2301" width="37.7109375" style="1434" customWidth="1"/>
    <col min="2302" max="2302" width="15.7109375" style="1434" customWidth="1"/>
    <col min="2303" max="2303" width="11.7109375" style="1434" customWidth="1"/>
    <col min="2304" max="2306" width="15.7109375" style="1434" customWidth="1"/>
    <col min="2307" max="2307" width="30.7109375" style="1434" customWidth="1"/>
    <col min="2308" max="2308" width="13.7109375" style="1434" customWidth="1"/>
    <col min="2309" max="2309" width="21.7109375" style="1434" customWidth="1"/>
    <col min="2310" max="2311" width="15.7109375" style="1434" customWidth="1"/>
    <col min="2312" max="2555" width="9.140625" style="1434"/>
    <col min="2556" max="2556" width="7.5703125" style="1434" customWidth="1"/>
    <col min="2557" max="2557" width="37.7109375" style="1434" customWidth="1"/>
    <col min="2558" max="2558" width="15.7109375" style="1434" customWidth="1"/>
    <col min="2559" max="2559" width="11.7109375" style="1434" customWidth="1"/>
    <col min="2560" max="2562" width="15.7109375" style="1434" customWidth="1"/>
    <col min="2563" max="2563" width="30.7109375" style="1434" customWidth="1"/>
    <col min="2564" max="2564" width="13.7109375" style="1434" customWidth="1"/>
    <col min="2565" max="2565" width="21.7109375" style="1434" customWidth="1"/>
    <col min="2566" max="2567" width="15.7109375" style="1434" customWidth="1"/>
    <col min="2568" max="2811" width="9.140625" style="1434"/>
    <col min="2812" max="2812" width="7.5703125" style="1434" customWidth="1"/>
    <col min="2813" max="2813" width="37.7109375" style="1434" customWidth="1"/>
    <col min="2814" max="2814" width="15.7109375" style="1434" customWidth="1"/>
    <col min="2815" max="2815" width="11.7109375" style="1434" customWidth="1"/>
    <col min="2816" max="2818" width="15.7109375" style="1434" customWidth="1"/>
    <col min="2819" max="2819" width="30.7109375" style="1434" customWidth="1"/>
    <col min="2820" max="2820" width="13.7109375" style="1434" customWidth="1"/>
    <col min="2821" max="2821" width="21.7109375" style="1434" customWidth="1"/>
    <col min="2822" max="2823" width="15.7109375" style="1434" customWidth="1"/>
    <col min="2824" max="3067" width="9.140625" style="1434"/>
    <col min="3068" max="3068" width="7.5703125" style="1434" customWidth="1"/>
    <col min="3069" max="3069" width="37.7109375" style="1434" customWidth="1"/>
    <col min="3070" max="3070" width="15.7109375" style="1434" customWidth="1"/>
    <col min="3071" max="3071" width="11.7109375" style="1434" customWidth="1"/>
    <col min="3072" max="3074" width="15.7109375" style="1434" customWidth="1"/>
    <col min="3075" max="3075" width="30.7109375" style="1434" customWidth="1"/>
    <col min="3076" max="3076" width="13.7109375" style="1434" customWidth="1"/>
    <col min="3077" max="3077" width="21.7109375" style="1434" customWidth="1"/>
    <col min="3078" max="3079" width="15.7109375" style="1434" customWidth="1"/>
    <col min="3080" max="3323" width="9.140625" style="1434"/>
    <col min="3324" max="3324" width="7.5703125" style="1434" customWidth="1"/>
    <col min="3325" max="3325" width="37.7109375" style="1434" customWidth="1"/>
    <col min="3326" max="3326" width="15.7109375" style="1434" customWidth="1"/>
    <col min="3327" max="3327" width="11.7109375" style="1434" customWidth="1"/>
    <col min="3328" max="3330" width="15.7109375" style="1434" customWidth="1"/>
    <col min="3331" max="3331" width="30.7109375" style="1434" customWidth="1"/>
    <col min="3332" max="3332" width="13.7109375" style="1434" customWidth="1"/>
    <col min="3333" max="3333" width="21.7109375" style="1434" customWidth="1"/>
    <col min="3334" max="3335" width="15.7109375" style="1434" customWidth="1"/>
    <col min="3336" max="3579" width="9.140625" style="1434"/>
    <col min="3580" max="3580" width="7.5703125" style="1434" customWidth="1"/>
    <col min="3581" max="3581" width="37.7109375" style="1434" customWidth="1"/>
    <col min="3582" max="3582" width="15.7109375" style="1434" customWidth="1"/>
    <col min="3583" max="3583" width="11.7109375" style="1434" customWidth="1"/>
    <col min="3584" max="3586" width="15.7109375" style="1434" customWidth="1"/>
    <col min="3587" max="3587" width="30.7109375" style="1434" customWidth="1"/>
    <col min="3588" max="3588" width="13.7109375" style="1434" customWidth="1"/>
    <col min="3589" max="3589" width="21.7109375" style="1434" customWidth="1"/>
    <col min="3590" max="3591" width="15.7109375" style="1434" customWidth="1"/>
    <col min="3592" max="3835" width="9.140625" style="1434"/>
    <col min="3836" max="3836" width="7.5703125" style="1434" customWidth="1"/>
    <col min="3837" max="3837" width="37.7109375" style="1434" customWidth="1"/>
    <col min="3838" max="3838" width="15.7109375" style="1434" customWidth="1"/>
    <col min="3839" max="3839" width="11.7109375" style="1434" customWidth="1"/>
    <col min="3840" max="3842" width="15.7109375" style="1434" customWidth="1"/>
    <col min="3843" max="3843" width="30.7109375" style="1434" customWidth="1"/>
    <col min="3844" max="3844" width="13.7109375" style="1434" customWidth="1"/>
    <col min="3845" max="3845" width="21.7109375" style="1434" customWidth="1"/>
    <col min="3846" max="3847" width="15.7109375" style="1434" customWidth="1"/>
    <col min="3848" max="4091" width="9.140625" style="1434"/>
    <col min="4092" max="4092" width="7.5703125" style="1434" customWidth="1"/>
    <col min="4093" max="4093" width="37.7109375" style="1434" customWidth="1"/>
    <col min="4094" max="4094" width="15.7109375" style="1434" customWidth="1"/>
    <col min="4095" max="4095" width="11.7109375" style="1434" customWidth="1"/>
    <col min="4096" max="4098" width="15.7109375" style="1434" customWidth="1"/>
    <col min="4099" max="4099" width="30.7109375" style="1434" customWidth="1"/>
    <col min="4100" max="4100" width="13.7109375" style="1434" customWidth="1"/>
    <col min="4101" max="4101" width="21.7109375" style="1434" customWidth="1"/>
    <col min="4102" max="4103" width="15.7109375" style="1434" customWidth="1"/>
    <col min="4104" max="4347" width="9.140625" style="1434"/>
    <col min="4348" max="4348" width="7.5703125" style="1434" customWidth="1"/>
    <col min="4349" max="4349" width="37.7109375" style="1434" customWidth="1"/>
    <col min="4350" max="4350" width="15.7109375" style="1434" customWidth="1"/>
    <col min="4351" max="4351" width="11.7109375" style="1434" customWidth="1"/>
    <col min="4352" max="4354" width="15.7109375" style="1434" customWidth="1"/>
    <col min="4355" max="4355" width="30.7109375" style="1434" customWidth="1"/>
    <col min="4356" max="4356" width="13.7109375" style="1434" customWidth="1"/>
    <col min="4357" max="4357" width="21.7109375" style="1434" customWidth="1"/>
    <col min="4358" max="4359" width="15.7109375" style="1434" customWidth="1"/>
    <col min="4360" max="4603" width="9.140625" style="1434"/>
    <col min="4604" max="4604" width="7.5703125" style="1434" customWidth="1"/>
    <col min="4605" max="4605" width="37.7109375" style="1434" customWidth="1"/>
    <col min="4606" max="4606" width="15.7109375" style="1434" customWidth="1"/>
    <col min="4607" max="4607" width="11.7109375" style="1434" customWidth="1"/>
    <col min="4608" max="4610" width="15.7109375" style="1434" customWidth="1"/>
    <col min="4611" max="4611" width="30.7109375" style="1434" customWidth="1"/>
    <col min="4612" max="4612" width="13.7109375" style="1434" customWidth="1"/>
    <col min="4613" max="4613" width="21.7109375" style="1434" customWidth="1"/>
    <col min="4614" max="4615" width="15.7109375" style="1434" customWidth="1"/>
    <col min="4616" max="4859" width="9.140625" style="1434"/>
    <col min="4860" max="4860" width="7.5703125" style="1434" customWidth="1"/>
    <col min="4861" max="4861" width="37.7109375" style="1434" customWidth="1"/>
    <col min="4862" max="4862" width="15.7109375" style="1434" customWidth="1"/>
    <col min="4863" max="4863" width="11.7109375" style="1434" customWidth="1"/>
    <col min="4864" max="4866" width="15.7109375" style="1434" customWidth="1"/>
    <col min="4867" max="4867" width="30.7109375" style="1434" customWidth="1"/>
    <col min="4868" max="4868" width="13.7109375" style="1434" customWidth="1"/>
    <col min="4869" max="4869" width="21.7109375" style="1434" customWidth="1"/>
    <col min="4870" max="4871" width="15.7109375" style="1434" customWidth="1"/>
    <col min="4872" max="5115" width="9.140625" style="1434"/>
    <col min="5116" max="5116" width="7.5703125" style="1434" customWidth="1"/>
    <col min="5117" max="5117" width="37.7109375" style="1434" customWidth="1"/>
    <col min="5118" max="5118" width="15.7109375" style="1434" customWidth="1"/>
    <col min="5119" max="5119" width="11.7109375" style="1434" customWidth="1"/>
    <col min="5120" max="5122" width="15.7109375" style="1434" customWidth="1"/>
    <col min="5123" max="5123" width="30.7109375" style="1434" customWidth="1"/>
    <col min="5124" max="5124" width="13.7109375" style="1434" customWidth="1"/>
    <col min="5125" max="5125" width="21.7109375" style="1434" customWidth="1"/>
    <col min="5126" max="5127" width="15.7109375" style="1434" customWidth="1"/>
    <col min="5128" max="5371" width="9.140625" style="1434"/>
    <col min="5372" max="5372" width="7.5703125" style="1434" customWidth="1"/>
    <col min="5373" max="5373" width="37.7109375" style="1434" customWidth="1"/>
    <col min="5374" max="5374" width="15.7109375" style="1434" customWidth="1"/>
    <col min="5375" max="5375" width="11.7109375" style="1434" customWidth="1"/>
    <col min="5376" max="5378" width="15.7109375" style="1434" customWidth="1"/>
    <col min="5379" max="5379" width="30.7109375" style="1434" customWidth="1"/>
    <col min="5380" max="5380" width="13.7109375" style="1434" customWidth="1"/>
    <col min="5381" max="5381" width="21.7109375" style="1434" customWidth="1"/>
    <col min="5382" max="5383" width="15.7109375" style="1434" customWidth="1"/>
    <col min="5384" max="5627" width="9.140625" style="1434"/>
    <col min="5628" max="5628" width="7.5703125" style="1434" customWidth="1"/>
    <col min="5629" max="5629" width="37.7109375" style="1434" customWidth="1"/>
    <col min="5630" max="5630" width="15.7109375" style="1434" customWidth="1"/>
    <col min="5631" max="5631" width="11.7109375" style="1434" customWidth="1"/>
    <col min="5632" max="5634" width="15.7109375" style="1434" customWidth="1"/>
    <col min="5635" max="5635" width="30.7109375" style="1434" customWidth="1"/>
    <col min="5636" max="5636" width="13.7109375" style="1434" customWidth="1"/>
    <col min="5637" max="5637" width="21.7109375" style="1434" customWidth="1"/>
    <col min="5638" max="5639" width="15.7109375" style="1434" customWidth="1"/>
    <col min="5640" max="5883" width="9.140625" style="1434"/>
    <col min="5884" max="5884" width="7.5703125" style="1434" customWidth="1"/>
    <col min="5885" max="5885" width="37.7109375" style="1434" customWidth="1"/>
    <col min="5886" max="5886" width="15.7109375" style="1434" customWidth="1"/>
    <col min="5887" max="5887" width="11.7109375" style="1434" customWidth="1"/>
    <col min="5888" max="5890" width="15.7109375" style="1434" customWidth="1"/>
    <col min="5891" max="5891" width="30.7109375" style="1434" customWidth="1"/>
    <col min="5892" max="5892" width="13.7109375" style="1434" customWidth="1"/>
    <col min="5893" max="5893" width="21.7109375" style="1434" customWidth="1"/>
    <col min="5894" max="5895" width="15.7109375" style="1434" customWidth="1"/>
    <col min="5896" max="6139" width="9.140625" style="1434"/>
    <col min="6140" max="6140" width="7.5703125" style="1434" customWidth="1"/>
    <col min="6141" max="6141" width="37.7109375" style="1434" customWidth="1"/>
    <col min="6142" max="6142" width="15.7109375" style="1434" customWidth="1"/>
    <col min="6143" max="6143" width="11.7109375" style="1434" customWidth="1"/>
    <col min="6144" max="6146" width="15.7109375" style="1434" customWidth="1"/>
    <col min="6147" max="6147" width="30.7109375" style="1434" customWidth="1"/>
    <col min="6148" max="6148" width="13.7109375" style="1434" customWidth="1"/>
    <col min="6149" max="6149" width="21.7109375" style="1434" customWidth="1"/>
    <col min="6150" max="6151" width="15.7109375" style="1434" customWidth="1"/>
    <col min="6152" max="6395" width="9.140625" style="1434"/>
    <col min="6396" max="6396" width="7.5703125" style="1434" customWidth="1"/>
    <col min="6397" max="6397" width="37.7109375" style="1434" customWidth="1"/>
    <col min="6398" max="6398" width="15.7109375" style="1434" customWidth="1"/>
    <col min="6399" max="6399" width="11.7109375" style="1434" customWidth="1"/>
    <col min="6400" max="6402" width="15.7109375" style="1434" customWidth="1"/>
    <col min="6403" max="6403" width="30.7109375" style="1434" customWidth="1"/>
    <col min="6404" max="6404" width="13.7109375" style="1434" customWidth="1"/>
    <col min="6405" max="6405" width="21.7109375" style="1434" customWidth="1"/>
    <col min="6406" max="6407" width="15.7109375" style="1434" customWidth="1"/>
    <col min="6408" max="6651" width="9.140625" style="1434"/>
    <col min="6652" max="6652" width="7.5703125" style="1434" customWidth="1"/>
    <col min="6653" max="6653" width="37.7109375" style="1434" customWidth="1"/>
    <col min="6654" max="6654" width="15.7109375" style="1434" customWidth="1"/>
    <col min="6655" max="6655" width="11.7109375" style="1434" customWidth="1"/>
    <col min="6656" max="6658" width="15.7109375" style="1434" customWidth="1"/>
    <col min="6659" max="6659" width="30.7109375" style="1434" customWidth="1"/>
    <col min="6660" max="6660" width="13.7109375" style="1434" customWidth="1"/>
    <col min="6661" max="6661" width="21.7109375" style="1434" customWidth="1"/>
    <col min="6662" max="6663" width="15.7109375" style="1434" customWidth="1"/>
    <col min="6664" max="6907" width="9.140625" style="1434"/>
    <col min="6908" max="6908" width="7.5703125" style="1434" customWidth="1"/>
    <col min="6909" max="6909" width="37.7109375" style="1434" customWidth="1"/>
    <col min="6910" max="6910" width="15.7109375" style="1434" customWidth="1"/>
    <col min="6911" max="6911" width="11.7109375" style="1434" customWidth="1"/>
    <col min="6912" max="6914" width="15.7109375" style="1434" customWidth="1"/>
    <col min="6915" max="6915" width="30.7109375" style="1434" customWidth="1"/>
    <col min="6916" max="6916" width="13.7109375" style="1434" customWidth="1"/>
    <col min="6917" max="6917" width="21.7109375" style="1434" customWidth="1"/>
    <col min="6918" max="6919" width="15.7109375" style="1434" customWidth="1"/>
    <col min="6920" max="7163" width="9.140625" style="1434"/>
    <col min="7164" max="7164" width="7.5703125" style="1434" customWidth="1"/>
    <col min="7165" max="7165" width="37.7109375" style="1434" customWidth="1"/>
    <col min="7166" max="7166" width="15.7109375" style="1434" customWidth="1"/>
    <col min="7167" max="7167" width="11.7109375" style="1434" customWidth="1"/>
    <col min="7168" max="7170" width="15.7109375" style="1434" customWidth="1"/>
    <col min="7171" max="7171" width="30.7109375" style="1434" customWidth="1"/>
    <col min="7172" max="7172" width="13.7109375" style="1434" customWidth="1"/>
    <col min="7173" max="7173" width="21.7109375" style="1434" customWidth="1"/>
    <col min="7174" max="7175" width="15.7109375" style="1434" customWidth="1"/>
    <col min="7176" max="7419" width="9.140625" style="1434"/>
    <col min="7420" max="7420" width="7.5703125" style="1434" customWidth="1"/>
    <col min="7421" max="7421" width="37.7109375" style="1434" customWidth="1"/>
    <col min="7422" max="7422" width="15.7109375" style="1434" customWidth="1"/>
    <col min="7423" max="7423" width="11.7109375" style="1434" customWidth="1"/>
    <col min="7424" max="7426" width="15.7109375" style="1434" customWidth="1"/>
    <col min="7427" max="7427" width="30.7109375" style="1434" customWidth="1"/>
    <col min="7428" max="7428" width="13.7109375" style="1434" customWidth="1"/>
    <col min="7429" max="7429" width="21.7109375" style="1434" customWidth="1"/>
    <col min="7430" max="7431" width="15.7109375" style="1434" customWidth="1"/>
    <col min="7432" max="7675" width="9.140625" style="1434"/>
    <col min="7676" max="7676" width="7.5703125" style="1434" customWidth="1"/>
    <col min="7677" max="7677" width="37.7109375" style="1434" customWidth="1"/>
    <col min="7678" max="7678" width="15.7109375" style="1434" customWidth="1"/>
    <col min="7679" max="7679" width="11.7109375" style="1434" customWidth="1"/>
    <col min="7680" max="7682" width="15.7109375" style="1434" customWidth="1"/>
    <col min="7683" max="7683" width="30.7109375" style="1434" customWidth="1"/>
    <col min="7684" max="7684" width="13.7109375" style="1434" customWidth="1"/>
    <col min="7685" max="7685" width="21.7109375" style="1434" customWidth="1"/>
    <col min="7686" max="7687" width="15.7109375" style="1434" customWidth="1"/>
    <col min="7688" max="7931" width="9.140625" style="1434"/>
    <col min="7932" max="7932" width="7.5703125" style="1434" customWidth="1"/>
    <col min="7933" max="7933" width="37.7109375" style="1434" customWidth="1"/>
    <col min="7934" max="7934" width="15.7109375" style="1434" customWidth="1"/>
    <col min="7935" max="7935" width="11.7109375" style="1434" customWidth="1"/>
    <col min="7936" max="7938" width="15.7109375" style="1434" customWidth="1"/>
    <col min="7939" max="7939" width="30.7109375" style="1434" customWidth="1"/>
    <col min="7940" max="7940" width="13.7109375" style="1434" customWidth="1"/>
    <col min="7941" max="7941" width="21.7109375" style="1434" customWidth="1"/>
    <col min="7942" max="7943" width="15.7109375" style="1434" customWidth="1"/>
    <col min="7944" max="8187" width="9.140625" style="1434"/>
    <col min="8188" max="8188" width="7.5703125" style="1434" customWidth="1"/>
    <col min="8189" max="8189" width="37.7109375" style="1434" customWidth="1"/>
    <col min="8190" max="8190" width="15.7109375" style="1434" customWidth="1"/>
    <col min="8191" max="8191" width="11.7109375" style="1434" customWidth="1"/>
    <col min="8192" max="8194" width="15.7109375" style="1434" customWidth="1"/>
    <col min="8195" max="8195" width="30.7109375" style="1434" customWidth="1"/>
    <col min="8196" max="8196" width="13.7109375" style="1434" customWidth="1"/>
    <col min="8197" max="8197" width="21.7109375" style="1434" customWidth="1"/>
    <col min="8198" max="8199" width="15.7109375" style="1434" customWidth="1"/>
    <col min="8200" max="8443" width="9.140625" style="1434"/>
    <col min="8444" max="8444" width="7.5703125" style="1434" customWidth="1"/>
    <col min="8445" max="8445" width="37.7109375" style="1434" customWidth="1"/>
    <col min="8446" max="8446" width="15.7109375" style="1434" customWidth="1"/>
    <col min="8447" max="8447" width="11.7109375" style="1434" customWidth="1"/>
    <col min="8448" max="8450" width="15.7109375" style="1434" customWidth="1"/>
    <col min="8451" max="8451" width="30.7109375" style="1434" customWidth="1"/>
    <col min="8452" max="8452" width="13.7109375" style="1434" customWidth="1"/>
    <col min="8453" max="8453" width="21.7109375" style="1434" customWidth="1"/>
    <col min="8454" max="8455" width="15.7109375" style="1434" customWidth="1"/>
    <col min="8456" max="8699" width="9.140625" style="1434"/>
    <col min="8700" max="8700" width="7.5703125" style="1434" customWidth="1"/>
    <col min="8701" max="8701" width="37.7109375" style="1434" customWidth="1"/>
    <col min="8702" max="8702" width="15.7109375" style="1434" customWidth="1"/>
    <col min="8703" max="8703" width="11.7109375" style="1434" customWidth="1"/>
    <col min="8704" max="8706" width="15.7109375" style="1434" customWidth="1"/>
    <col min="8707" max="8707" width="30.7109375" style="1434" customWidth="1"/>
    <col min="8708" max="8708" width="13.7109375" style="1434" customWidth="1"/>
    <col min="8709" max="8709" width="21.7109375" style="1434" customWidth="1"/>
    <col min="8710" max="8711" width="15.7109375" style="1434" customWidth="1"/>
    <col min="8712" max="8955" width="9.140625" style="1434"/>
    <col min="8956" max="8956" width="7.5703125" style="1434" customWidth="1"/>
    <col min="8957" max="8957" width="37.7109375" style="1434" customWidth="1"/>
    <col min="8958" max="8958" width="15.7109375" style="1434" customWidth="1"/>
    <col min="8959" max="8959" width="11.7109375" style="1434" customWidth="1"/>
    <col min="8960" max="8962" width="15.7109375" style="1434" customWidth="1"/>
    <col min="8963" max="8963" width="30.7109375" style="1434" customWidth="1"/>
    <col min="8964" max="8964" width="13.7109375" style="1434" customWidth="1"/>
    <col min="8965" max="8965" width="21.7109375" style="1434" customWidth="1"/>
    <col min="8966" max="8967" width="15.7109375" style="1434" customWidth="1"/>
    <col min="8968" max="9211" width="9.140625" style="1434"/>
    <col min="9212" max="9212" width="7.5703125" style="1434" customWidth="1"/>
    <col min="9213" max="9213" width="37.7109375" style="1434" customWidth="1"/>
    <col min="9214" max="9214" width="15.7109375" style="1434" customWidth="1"/>
    <col min="9215" max="9215" width="11.7109375" style="1434" customWidth="1"/>
    <col min="9216" max="9218" width="15.7109375" style="1434" customWidth="1"/>
    <col min="9219" max="9219" width="30.7109375" style="1434" customWidth="1"/>
    <col min="9220" max="9220" width="13.7109375" style="1434" customWidth="1"/>
    <col min="9221" max="9221" width="21.7109375" style="1434" customWidth="1"/>
    <col min="9222" max="9223" width="15.7109375" style="1434" customWidth="1"/>
    <col min="9224" max="9467" width="9.140625" style="1434"/>
    <col min="9468" max="9468" width="7.5703125" style="1434" customWidth="1"/>
    <col min="9469" max="9469" width="37.7109375" style="1434" customWidth="1"/>
    <col min="9470" max="9470" width="15.7109375" style="1434" customWidth="1"/>
    <col min="9471" max="9471" width="11.7109375" style="1434" customWidth="1"/>
    <col min="9472" max="9474" width="15.7109375" style="1434" customWidth="1"/>
    <col min="9475" max="9475" width="30.7109375" style="1434" customWidth="1"/>
    <col min="9476" max="9476" width="13.7109375" style="1434" customWidth="1"/>
    <col min="9477" max="9477" width="21.7109375" style="1434" customWidth="1"/>
    <col min="9478" max="9479" width="15.7109375" style="1434" customWidth="1"/>
    <col min="9480" max="9723" width="9.140625" style="1434"/>
    <col min="9724" max="9724" width="7.5703125" style="1434" customWidth="1"/>
    <col min="9725" max="9725" width="37.7109375" style="1434" customWidth="1"/>
    <col min="9726" max="9726" width="15.7109375" style="1434" customWidth="1"/>
    <col min="9727" max="9727" width="11.7109375" style="1434" customWidth="1"/>
    <col min="9728" max="9730" width="15.7109375" style="1434" customWidth="1"/>
    <col min="9731" max="9731" width="30.7109375" style="1434" customWidth="1"/>
    <col min="9732" max="9732" width="13.7109375" style="1434" customWidth="1"/>
    <col min="9733" max="9733" width="21.7109375" style="1434" customWidth="1"/>
    <col min="9734" max="9735" width="15.7109375" style="1434" customWidth="1"/>
    <col min="9736" max="9979" width="9.140625" style="1434"/>
    <col min="9980" max="9980" width="7.5703125" style="1434" customWidth="1"/>
    <col min="9981" max="9981" width="37.7109375" style="1434" customWidth="1"/>
    <col min="9982" max="9982" width="15.7109375" style="1434" customWidth="1"/>
    <col min="9983" max="9983" width="11.7109375" style="1434" customWidth="1"/>
    <col min="9984" max="9986" width="15.7109375" style="1434" customWidth="1"/>
    <col min="9987" max="9987" width="30.7109375" style="1434" customWidth="1"/>
    <col min="9988" max="9988" width="13.7109375" style="1434" customWidth="1"/>
    <col min="9989" max="9989" width="21.7109375" style="1434" customWidth="1"/>
    <col min="9990" max="9991" width="15.7109375" style="1434" customWidth="1"/>
    <col min="9992" max="10235" width="9.140625" style="1434"/>
    <col min="10236" max="10236" width="7.5703125" style="1434" customWidth="1"/>
    <col min="10237" max="10237" width="37.7109375" style="1434" customWidth="1"/>
    <col min="10238" max="10238" width="15.7109375" style="1434" customWidth="1"/>
    <col min="10239" max="10239" width="11.7109375" style="1434" customWidth="1"/>
    <col min="10240" max="10242" width="15.7109375" style="1434" customWidth="1"/>
    <col min="10243" max="10243" width="30.7109375" style="1434" customWidth="1"/>
    <col min="10244" max="10244" width="13.7109375" style="1434" customWidth="1"/>
    <col min="10245" max="10245" width="21.7109375" style="1434" customWidth="1"/>
    <col min="10246" max="10247" width="15.7109375" style="1434" customWidth="1"/>
    <col min="10248" max="10491" width="9.140625" style="1434"/>
    <col min="10492" max="10492" width="7.5703125" style="1434" customWidth="1"/>
    <col min="10493" max="10493" width="37.7109375" style="1434" customWidth="1"/>
    <col min="10494" max="10494" width="15.7109375" style="1434" customWidth="1"/>
    <col min="10495" max="10495" width="11.7109375" style="1434" customWidth="1"/>
    <col min="10496" max="10498" width="15.7109375" style="1434" customWidth="1"/>
    <col min="10499" max="10499" width="30.7109375" style="1434" customWidth="1"/>
    <col min="10500" max="10500" width="13.7109375" style="1434" customWidth="1"/>
    <col min="10501" max="10501" width="21.7109375" style="1434" customWidth="1"/>
    <col min="10502" max="10503" width="15.7109375" style="1434" customWidth="1"/>
    <col min="10504" max="10747" width="9.140625" style="1434"/>
    <col min="10748" max="10748" width="7.5703125" style="1434" customWidth="1"/>
    <col min="10749" max="10749" width="37.7109375" style="1434" customWidth="1"/>
    <col min="10750" max="10750" width="15.7109375" style="1434" customWidth="1"/>
    <col min="10751" max="10751" width="11.7109375" style="1434" customWidth="1"/>
    <col min="10752" max="10754" width="15.7109375" style="1434" customWidth="1"/>
    <col min="10755" max="10755" width="30.7109375" style="1434" customWidth="1"/>
    <col min="10756" max="10756" width="13.7109375" style="1434" customWidth="1"/>
    <col min="10757" max="10757" width="21.7109375" style="1434" customWidth="1"/>
    <col min="10758" max="10759" width="15.7109375" style="1434" customWidth="1"/>
    <col min="10760" max="11003" width="9.140625" style="1434"/>
    <col min="11004" max="11004" width="7.5703125" style="1434" customWidth="1"/>
    <col min="11005" max="11005" width="37.7109375" style="1434" customWidth="1"/>
    <col min="11006" max="11006" width="15.7109375" style="1434" customWidth="1"/>
    <col min="11007" max="11007" width="11.7109375" style="1434" customWidth="1"/>
    <col min="11008" max="11010" width="15.7109375" style="1434" customWidth="1"/>
    <col min="11011" max="11011" width="30.7109375" style="1434" customWidth="1"/>
    <col min="11012" max="11012" width="13.7109375" style="1434" customWidth="1"/>
    <col min="11013" max="11013" width="21.7109375" style="1434" customWidth="1"/>
    <col min="11014" max="11015" width="15.7109375" style="1434" customWidth="1"/>
    <col min="11016" max="11259" width="9.140625" style="1434"/>
    <col min="11260" max="11260" width="7.5703125" style="1434" customWidth="1"/>
    <col min="11261" max="11261" width="37.7109375" style="1434" customWidth="1"/>
    <col min="11262" max="11262" width="15.7109375" style="1434" customWidth="1"/>
    <col min="11263" max="11263" width="11.7109375" style="1434" customWidth="1"/>
    <col min="11264" max="11266" width="15.7109375" style="1434" customWidth="1"/>
    <col min="11267" max="11267" width="30.7109375" style="1434" customWidth="1"/>
    <col min="11268" max="11268" width="13.7109375" style="1434" customWidth="1"/>
    <col min="11269" max="11269" width="21.7109375" style="1434" customWidth="1"/>
    <col min="11270" max="11271" width="15.7109375" style="1434" customWidth="1"/>
    <col min="11272" max="11515" width="9.140625" style="1434"/>
    <col min="11516" max="11516" width="7.5703125" style="1434" customWidth="1"/>
    <col min="11517" max="11517" width="37.7109375" style="1434" customWidth="1"/>
    <col min="11518" max="11518" width="15.7109375" style="1434" customWidth="1"/>
    <col min="11519" max="11519" width="11.7109375" style="1434" customWidth="1"/>
    <col min="11520" max="11522" width="15.7109375" style="1434" customWidth="1"/>
    <col min="11523" max="11523" width="30.7109375" style="1434" customWidth="1"/>
    <col min="11524" max="11524" width="13.7109375" style="1434" customWidth="1"/>
    <col min="11525" max="11525" width="21.7109375" style="1434" customWidth="1"/>
    <col min="11526" max="11527" width="15.7109375" style="1434" customWidth="1"/>
    <col min="11528" max="11771" width="9.140625" style="1434"/>
    <col min="11772" max="11772" width="7.5703125" style="1434" customWidth="1"/>
    <col min="11773" max="11773" width="37.7109375" style="1434" customWidth="1"/>
    <col min="11774" max="11774" width="15.7109375" style="1434" customWidth="1"/>
    <col min="11775" max="11775" width="11.7109375" style="1434" customWidth="1"/>
    <col min="11776" max="11778" width="15.7109375" style="1434" customWidth="1"/>
    <col min="11779" max="11779" width="30.7109375" style="1434" customWidth="1"/>
    <col min="11780" max="11780" width="13.7109375" style="1434" customWidth="1"/>
    <col min="11781" max="11781" width="21.7109375" style="1434" customWidth="1"/>
    <col min="11782" max="11783" width="15.7109375" style="1434" customWidth="1"/>
    <col min="11784" max="12027" width="9.140625" style="1434"/>
    <col min="12028" max="12028" width="7.5703125" style="1434" customWidth="1"/>
    <col min="12029" max="12029" width="37.7109375" style="1434" customWidth="1"/>
    <col min="12030" max="12030" width="15.7109375" style="1434" customWidth="1"/>
    <col min="12031" max="12031" width="11.7109375" style="1434" customWidth="1"/>
    <col min="12032" max="12034" width="15.7109375" style="1434" customWidth="1"/>
    <col min="12035" max="12035" width="30.7109375" style="1434" customWidth="1"/>
    <col min="12036" max="12036" width="13.7109375" style="1434" customWidth="1"/>
    <col min="12037" max="12037" width="21.7109375" style="1434" customWidth="1"/>
    <col min="12038" max="12039" width="15.7109375" style="1434" customWidth="1"/>
    <col min="12040" max="12283" width="9.140625" style="1434"/>
    <col min="12284" max="12284" width="7.5703125" style="1434" customWidth="1"/>
    <col min="12285" max="12285" width="37.7109375" style="1434" customWidth="1"/>
    <col min="12286" max="12286" width="15.7109375" style="1434" customWidth="1"/>
    <col min="12287" max="12287" width="11.7109375" style="1434" customWidth="1"/>
    <col min="12288" max="12290" width="15.7109375" style="1434" customWidth="1"/>
    <col min="12291" max="12291" width="30.7109375" style="1434" customWidth="1"/>
    <col min="12292" max="12292" width="13.7109375" style="1434" customWidth="1"/>
    <col min="12293" max="12293" width="21.7109375" style="1434" customWidth="1"/>
    <col min="12294" max="12295" width="15.7109375" style="1434" customWidth="1"/>
    <col min="12296" max="12539" width="9.140625" style="1434"/>
    <col min="12540" max="12540" width="7.5703125" style="1434" customWidth="1"/>
    <col min="12541" max="12541" width="37.7109375" style="1434" customWidth="1"/>
    <col min="12542" max="12542" width="15.7109375" style="1434" customWidth="1"/>
    <col min="12543" max="12543" width="11.7109375" style="1434" customWidth="1"/>
    <col min="12544" max="12546" width="15.7109375" style="1434" customWidth="1"/>
    <col min="12547" max="12547" width="30.7109375" style="1434" customWidth="1"/>
    <col min="12548" max="12548" width="13.7109375" style="1434" customWidth="1"/>
    <col min="12549" max="12549" width="21.7109375" style="1434" customWidth="1"/>
    <col min="12550" max="12551" width="15.7109375" style="1434" customWidth="1"/>
    <col min="12552" max="12795" width="9.140625" style="1434"/>
    <col min="12796" max="12796" width="7.5703125" style="1434" customWidth="1"/>
    <col min="12797" max="12797" width="37.7109375" style="1434" customWidth="1"/>
    <col min="12798" max="12798" width="15.7109375" style="1434" customWidth="1"/>
    <col min="12799" max="12799" width="11.7109375" style="1434" customWidth="1"/>
    <col min="12800" max="12802" width="15.7109375" style="1434" customWidth="1"/>
    <col min="12803" max="12803" width="30.7109375" style="1434" customWidth="1"/>
    <col min="12804" max="12804" width="13.7109375" style="1434" customWidth="1"/>
    <col min="12805" max="12805" width="21.7109375" style="1434" customWidth="1"/>
    <col min="12806" max="12807" width="15.7109375" style="1434" customWidth="1"/>
    <col min="12808" max="13051" width="9.140625" style="1434"/>
    <col min="13052" max="13052" width="7.5703125" style="1434" customWidth="1"/>
    <col min="13053" max="13053" width="37.7109375" style="1434" customWidth="1"/>
    <col min="13054" max="13054" width="15.7109375" style="1434" customWidth="1"/>
    <col min="13055" max="13055" width="11.7109375" style="1434" customWidth="1"/>
    <col min="13056" max="13058" width="15.7109375" style="1434" customWidth="1"/>
    <col min="13059" max="13059" width="30.7109375" style="1434" customWidth="1"/>
    <col min="13060" max="13060" width="13.7109375" style="1434" customWidth="1"/>
    <col min="13061" max="13061" width="21.7109375" style="1434" customWidth="1"/>
    <col min="13062" max="13063" width="15.7109375" style="1434" customWidth="1"/>
    <col min="13064" max="13307" width="9.140625" style="1434"/>
    <col min="13308" max="13308" width="7.5703125" style="1434" customWidth="1"/>
    <col min="13309" max="13309" width="37.7109375" style="1434" customWidth="1"/>
    <col min="13310" max="13310" width="15.7109375" style="1434" customWidth="1"/>
    <col min="13311" max="13311" width="11.7109375" style="1434" customWidth="1"/>
    <col min="13312" max="13314" width="15.7109375" style="1434" customWidth="1"/>
    <col min="13315" max="13315" width="30.7109375" style="1434" customWidth="1"/>
    <col min="13316" max="13316" width="13.7109375" style="1434" customWidth="1"/>
    <col min="13317" max="13317" width="21.7109375" style="1434" customWidth="1"/>
    <col min="13318" max="13319" width="15.7109375" style="1434" customWidth="1"/>
    <col min="13320" max="13563" width="9.140625" style="1434"/>
    <col min="13564" max="13564" width="7.5703125" style="1434" customWidth="1"/>
    <col min="13565" max="13565" width="37.7109375" style="1434" customWidth="1"/>
    <col min="13566" max="13566" width="15.7109375" style="1434" customWidth="1"/>
    <col min="13567" max="13567" width="11.7109375" style="1434" customWidth="1"/>
    <col min="13568" max="13570" width="15.7109375" style="1434" customWidth="1"/>
    <col min="13571" max="13571" width="30.7109375" style="1434" customWidth="1"/>
    <col min="13572" max="13572" width="13.7109375" style="1434" customWidth="1"/>
    <col min="13573" max="13573" width="21.7109375" style="1434" customWidth="1"/>
    <col min="13574" max="13575" width="15.7109375" style="1434" customWidth="1"/>
    <col min="13576" max="13819" width="9.140625" style="1434"/>
    <col min="13820" max="13820" width="7.5703125" style="1434" customWidth="1"/>
    <col min="13821" max="13821" width="37.7109375" style="1434" customWidth="1"/>
    <col min="13822" max="13822" width="15.7109375" style="1434" customWidth="1"/>
    <col min="13823" max="13823" width="11.7109375" style="1434" customWidth="1"/>
    <col min="13824" max="13826" width="15.7109375" style="1434" customWidth="1"/>
    <col min="13827" max="13827" width="30.7109375" style="1434" customWidth="1"/>
    <col min="13828" max="13828" width="13.7109375" style="1434" customWidth="1"/>
    <col min="13829" max="13829" width="21.7109375" style="1434" customWidth="1"/>
    <col min="13830" max="13831" width="15.7109375" style="1434" customWidth="1"/>
    <col min="13832" max="14075" width="9.140625" style="1434"/>
    <col min="14076" max="14076" width="7.5703125" style="1434" customWidth="1"/>
    <col min="14077" max="14077" width="37.7109375" style="1434" customWidth="1"/>
    <col min="14078" max="14078" width="15.7109375" style="1434" customWidth="1"/>
    <col min="14079" max="14079" width="11.7109375" style="1434" customWidth="1"/>
    <col min="14080" max="14082" width="15.7109375" style="1434" customWidth="1"/>
    <col min="14083" max="14083" width="30.7109375" style="1434" customWidth="1"/>
    <col min="14084" max="14084" width="13.7109375" style="1434" customWidth="1"/>
    <col min="14085" max="14085" width="21.7109375" style="1434" customWidth="1"/>
    <col min="14086" max="14087" width="15.7109375" style="1434" customWidth="1"/>
    <col min="14088" max="14331" width="9.140625" style="1434"/>
    <col min="14332" max="14332" width="7.5703125" style="1434" customWidth="1"/>
    <col min="14333" max="14333" width="37.7109375" style="1434" customWidth="1"/>
    <col min="14334" max="14334" width="15.7109375" style="1434" customWidth="1"/>
    <col min="14335" max="14335" width="11.7109375" style="1434" customWidth="1"/>
    <col min="14336" max="14338" width="15.7109375" style="1434" customWidth="1"/>
    <col min="14339" max="14339" width="30.7109375" style="1434" customWidth="1"/>
    <col min="14340" max="14340" width="13.7109375" style="1434" customWidth="1"/>
    <col min="14341" max="14341" width="21.7109375" style="1434" customWidth="1"/>
    <col min="14342" max="14343" width="15.7109375" style="1434" customWidth="1"/>
    <col min="14344" max="14587" width="9.140625" style="1434"/>
    <col min="14588" max="14588" width="7.5703125" style="1434" customWidth="1"/>
    <col min="14589" max="14589" width="37.7109375" style="1434" customWidth="1"/>
    <col min="14590" max="14590" width="15.7109375" style="1434" customWidth="1"/>
    <col min="14591" max="14591" width="11.7109375" style="1434" customWidth="1"/>
    <col min="14592" max="14594" width="15.7109375" style="1434" customWidth="1"/>
    <col min="14595" max="14595" width="30.7109375" style="1434" customWidth="1"/>
    <col min="14596" max="14596" width="13.7109375" style="1434" customWidth="1"/>
    <col min="14597" max="14597" width="21.7109375" style="1434" customWidth="1"/>
    <col min="14598" max="14599" width="15.7109375" style="1434" customWidth="1"/>
    <col min="14600" max="14843" width="9.140625" style="1434"/>
    <col min="14844" max="14844" width="7.5703125" style="1434" customWidth="1"/>
    <col min="14845" max="14845" width="37.7109375" style="1434" customWidth="1"/>
    <col min="14846" max="14846" width="15.7109375" style="1434" customWidth="1"/>
    <col min="14847" max="14847" width="11.7109375" style="1434" customWidth="1"/>
    <col min="14848" max="14850" width="15.7109375" style="1434" customWidth="1"/>
    <col min="14851" max="14851" width="30.7109375" style="1434" customWidth="1"/>
    <col min="14852" max="14852" width="13.7109375" style="1434" customWidth="1"/>
    <col min="14853" max="14853" width="21.7109375" style="1434" customWidth="1"/>
    <col min="14854" max="14855" width="15.7109375" style="1434" customWidth="1"/>
    <col min="14856" max="15099" width="9.140625" style="1434"/>
    <col min="15100" max="15100" width="7.5703125" style="1434" customWidth="1"/>
    <col min="15101" max="15101" width="37.7109375" style="1434" customWidth="1"/>
    <col min="15102" max="15102" width="15.7109375" style="1434" customWidth="1"/>
    <col min="15103" max="15103" width="11.7109375" style="1434" customWidth="1"/>
    <col min="15104" max="15106" width="15.7109375" style="1434" customWidth="1"/>
    <col min="15107" max="15107" width="30.7109375" style="1434" customWidth="1"/>
    <col min="15108" max="15108" width="13.7109375" style="1434" customWidth="1"/>
    <col min="15109" max="15109" width="21.7109375" style="1434" customWidth="1"/>
    <col min="15110" max="15111" width="15.7109375" style="1434" customWidth="1"/>
    <col min="15112" max="15355" width="9.140625" style="1434"/>
    <col min="15356" max="15356" width="7.5703125" style="1434" customWidth="1"/>
    <col min="15357" max="15357" width="37.7109375" style="1434" customWidth="1"/>
    <col min="15358" max="15358" width="15.7109375" style="1434" customWidth="1"/>
    <col min="15359" max="15359" width="11.7109375" style="1434" customWidth="1"/>
    <col min="15360" max="15362" width="15.7109375" style="1434" customWidth="1"/>
    <col min="15363" max="15363" width="30.7109375" style="1434" customWidth="1"/>
    <col min="15364" max="15364" width="13.7109375" style="1434" customWidth="1"/>
    <col min="15365" max="15365" width="21.7109375" style="1434" customWidth="1"/>
    <col min="15366" max="15367" width="15.7109375" style="1434" customWidth="1"/>
    <col min="15368" max="15611" width="9.140625" style="1434"/>
    <col min="15612" max="15612" width="7.5703125" style="1434" customWidth="1"/>
    <col min="15613" max="15613" width="37.7109375" style="1434" customWidth="1"/>
    <col min="15614" max="15614" width="15.7109375" style="1434" customWidth="1"/>
    <col min="15615" max="15615" width="11.7109375" style="1434" customWidth="1"/>
    <col min="15616" max="15618" width="15.7109375" style="1434" customWidth="1"/>
    <col min="15619" max="15619" width="30.7109375" style="1434" customWidth="1"/>
    <col min="15620" max="15620" width="13.7109375" style="1434" customWidth="1"/>
    <col min="15621" max="15621" width="21.7109375" style="1434" customWidth="1"/>
    <col min="15622" max="15623" width="15.7109375" style="1434" customWidth="1"/>
    <col min="15624" max="15867" width="9.140625" style="1434"/>
    <col min="15868" max="15868" width="7.5703125" style="1434" customWidth="1"/>
    <col min="15869" max="15869" width="37.7109375" style="1434" customWidth="1"/>
    <col min="15870" max="15870" width="15.7109375" style="1434" customWidth="1"/>
    <col min="15871" max="15871" width="11.7109375" style="1434" customWidth="1"/>
    <col min="15872" max="15874" width="15.7109375" style="1434" customWidth="1"/>
    <col min="15875" max="15875" width="30.7109375" style="1434" customWidth="1"/>
    <col min="15876" max="15876" width="13.7109375" style="1434" customWidth="1"/>
    <col min="15877" max="15877" width="21.7109375" style="1434" customWidth="1"/>
    <col min="15878" max="15879" width="15.7109375" style="1434" customWidth="1"/>
    <col min="15880" max="16123" width="9.140625" style="1434"/>
    <col min="16124" max="16124" width="7.5703125" style="1434" customWidth="1"/>
    <col min="16125" max="16125" width="37.7109375" style="1434" customWidth="1"/>
    <col min="16126" max="16126" width="15.7109375" style="1434" customWidth="1"/>
    <col min="16127" max="16127" width="11.7109375" style="1434" customWidth="1"/>
    <col min="16128" max="16130" width="15.7109375" style="1434" customWidth="1"/>
    <col min="16131" max="16131" width="30.7109375" style="1434" customWidth="1"/>
    <col min="16132" max="16132" width="13.7109375" style="1434" customWidth="1"/>
    <col min="16133" max="16133" width="21.7109375" style="1434" customWidth="1"/>
    <col min="16134" max="16135" width="15.7109375" style="1434" customWidth="1"/>
    <col min="16136" max="16384" width="9.140625" style="1434"/>
  </cols>
  <sheetData>
    <row r="1" spans="1:8" ht="18" customHeight="1" x14ac:dyDescent="0.25">
      <c r="A1" s="2346" t="s">
        <v>2354</v>
      </c>
      <c r="B1" s="2346"/>
      <c r="C1" s="2346"/>
      <c r="D1" s="2346"/>
      <c r="E1" s="2346"/>
      <c r="F1" s="2346"/>
      <c r="G1" s="2346"/>
    </row>
    <row r="2" spans="1:8" s="707" customFormat="1" x14ac:dyDescent="0.25">
      <c r="A2" s="2347" t="s">
        <v>2339</v>
      </c>
      <c r="B2" s="2347"/>
      <c r="C2" s="2347"/>
      <c r="D2" s="2347"/>
      <c r="E2" s="2347"/>
      <c r="F2" s="2347"/>
      <c r="G2" s="2347"/>
    </row>
    <row r="3" spans="1:8" x14ac:dyDescent="0.25">
      <c r="A3" s="1738" t="s">
        <v>684</v>
      </c>
      <c r="B3" s="1738"/>
      <c r="C3" s="1738"/>
      <c r="D3" s="1738"/>
      <c r="E3" s="1738"/>
      <c r="F3" s="1738"/>
      <c r="G3" s="1738"/>
    </row>
    <row r="4" spans="1:8" ht="21.75" customHeight="1" x14ac:dyDescent="0.25">
      <c r="A4" s="1943" t="s">
        <v>339</v>
      </c>
      <c r="B4" s="1943"/>
      <c r="C4" s="1943"/>
      <c r="D4" s="1943"/>
      <c r="E4" s="1943"/>
      <c r="F4" s="1943"/>
      <c r="G4" s="1943"/>
    </row>
    <row r="5" spans="1:8" ht="13.5" customHeight="1" x14ac:dyDescent="0.25">
      <c r="B5" s="1435"/>
      <c r="C5" s="1435"/>
      <c r="D5" s="1435"/>
      <c r="E5" s="1435"/>
      <c r="F5" s="1435"/>
      <c r="G5" s="1435"/>
    </row>
    <row r="6" spans="1:8" ht="120" customHeight="1" x14ac:dyDescent="0.25">
      <c r="A6" s="1409" t="s">
        <v>6</v>
      </c>
      <c r="B6" s="1409" t="s">
        <v>1535</v>
      </c>
      <c r="C6" s="1409" t="s">
        <v>1107</v>
      </c>
      <c r="D6" s="1409" t="s">
        <v>1558</v>
      </c>
      <c r="E6" s="1409" t="s">
        <v>1106</v>
      </c>
      <c r="F6" s="1409" t="s">
        <v>1537</v>
      </c>
      <c r="G6" s="1409" t="s">
        <v>1560</v>
      </c>
    </row>
    <row r="7" spans="1:8" s="1415" customFormat="1" ht="23.25" customHeight="1" x14ac:dyDescent="0.25">
      <c r="A7" s="1436">
        <v>1</v>
      </c>
      <c r="B7" s="1436">
        <v>2</v>
      </c>
      <c r="C7" s="1436">
        <v>3</v>
      </c>
      <c r="D7" s="1436">
        <v>4</v>
      </c>
      <c r="E7" s="1436">
        <v>5</v>
      </c>
      <c r="F7" s="1436">
        <v>6</v>
      </c>
      <c r="G7" s="1436">
        <v>7</v>
      </c>
      <c r="H7" s="1434"/>
    </row>
    <row r="8" spans="1:8" s="1415" customFormat="1" ht="27" customHeight="1" x14ac:dyDescent="0.25">
      <c r="A8" s="2348" t="s">
        <v>686</v>
      </c>
      <c r="B8" s="2349"/>
      <c r="C8" s="2350"/>
      <c r="D8" s="2350"/>
      <c r="E8" s="2350"/>
      <c r="F8" s="2349"/>
      <c r="G8" s="2351"/>
      <c r="H8" s="1434"/>
    </row>
    <row r="9" spans="1:8" ht="58.5" customHeight="1" x14ac:dyDescent="0.25">
      <c r="A9" s="1437" t="s">
        <v>206</v>
      </c>
      <c r="B9" s="1438" t="s">
        <v>2340</v>
      </c>
      <c r="C9" s="1439" t="s">
        <v>2341</v>
      </c>
      <c r="D9" s="1440" t="s">
        <v>2342</v>
      </c>
      <c r="E9" s="1440" t="s">
        <v>2343</v>
      </c>
      <c r="F9" s="1440" t="s">
        <v>2343</v>
      </c>
      <c r="G9" s="1441" t="s">
        <v>2344</v>
      </c>
    </row>
    <row r="10" spans="1:8" ht="90.75" customHeight="1" x14ac:dyDescent="0.25">
      <c r="A10" s="1437" t="s">
        <v>209</v>
      </c>
      <c r="B10" s="1438" t="s">
        <v>2345</v>
      </c>
      <c r="C10" s="1439" t="s">
        <v>2341</v>
      </c>
      <c r="D10" s="1440" t="s">
        <v>2346</v>
      </c>
      <c r="E10" s="1440" t="s">
        <v>2346</v>
      </c>
      <c r="F10" s="1440" t="s">
        <v>2346</v>
      </c>
      <c r="G10" s="1442" t="s">
        <v>702</v>
      </c>
    </row>
    <row r="11" spans="1:8" ht="80.25" customHeight="1" x14ac:dyDescent="0.25">
      <c r="A11" s="1437" t="s">
        <v>255</v>
      </c>
      <c r="B11" s="1438" t="s">
        <v>2347</v>
      </c>
      <c r="C11" s="1439" t="s">
        <v>2341</v>
      </c>
      <c r="D11" s="1440" t="s">
        <v>2342</v>
      </c>
      <c r="E11" s="1440" t="s">
        <v>2348</v>
      </c>
      <c r="F11" s="1440" t="s">
        <v>2348</v>
      </c>
      <c r="G11" s="1441" t="s">
        <v>2349</v>
      </c>
    </row>
    <row r="12" spans="1:8" ht="21.75" customHeight="1" x14ac:dyDescent="0.25">
      <c r="A12" s="2352" t="s">
        <v>707</v>
      </c>
      <c r="B12" s="2353"/>
      <c r="C12" s="2354"/>
      <c r="D12" s="2354"/>
      <c r="E12" s="2354"/>
      <c r="F12" s="2353"/>
      <c r="G12" s="2355"/>
    </row>
    <row r="13" spans="1:8" ht="59.25" customHeight="1" x14ac:dyDescent="0.25">
      <c r="A13" s="1437" t="s">
        <v>261</v>
      </c>
      <c r="B13" s="1443" t="s">
        <v>2350</v>
      </c>
      <c r="C13" s="1444" t="s">
        <v>1085</v>
      </c>
      <c r="D13" s="1444">
        <v>0</v>
      </c>
      <c r="E13" s="1444">
        <v>1</v>
      </c>
      <c r="F13" s="1444">
        <v>1</v>
      </c>
      <c r="G13" s="1441" t="s">
        <v>2351</v>
      </c>
    </row>
    <row r="14" spans="1:8" x14ac:dyDescent="0.25">
      <c r="A14" s="2343" t="s">
        <v>715</v>
      </c>
      <c r="B14" s="2344"/>
      <c r="C14" s="2344"/>
      <c r="D14" s="2344"/>
      <c r="E14" s="2344"/>
      <c r="F14" s="2344"/>
      <c r="G14" s="2345"/>
    </row>
    <row r="15" spans="1:8" ht="42" customHeight="1" x14ac:dyDescent="0.25">
      <c r="A15" s="1437" t="s">
        <v>223</v>
      </c>
      <c r="B15" s="1443" t="s">
        <v>2352</v>
      </c>
      <c r="C15" s="1444" t="s">
        <v>2341</v>
      </c>
      <c r="D15" s="1444" t="s">
        <v>1555</v>
      </c>
      <c r="E15" s="1444" t="s">
        <v>1555</v>
      </c>
      <c r="F15" s="1444" t="s">
        <v>1555</v>
      </c>
      <c r="G15" s="1441" t="s">
        <v>2353</v>
      </c>
    </row>
  </sheetData>
  <mergeCells count="7">
    <mergeCell ref="A14:G14"/>
    <mergeCell ref="A1:G1"/>
    <mergeCell ref="A2:G2"/>
    <mergeCell ref="A3:G3"/>
    <mergeCell ref="A4:G4"/>
    <mergeCell ref="A8:G8"/>
    <mergeCell ref="A12:G12"/>
  </mergeCells>
  <pageMargins left="0.78740157480314965" right="0.39370078740157483" top="0.78740157480314965" bottom="0.78740157480314965" header="0.51181102362204722" footer="0.39370078740157483"/>
  <pageSetup paperSize="9" scale="62" firstPageNumber="274" fitToHeight="0" orientation="landscape" useFirstPageNumber="1" r:id="rId1"/>
  <headerFooter>
    <oddFooter>&amp;R&amp;"Arial,обычный"&amp;14&amp;P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C000"/>
  </sheetPr>
  <dimension ref="A1:M108"/>
  <sheetViews>
    <sheetView zoomScale="60" zoomScaleNormal="60" zoomScaleSheetLayoutView="62" zoomScalePageLayoutView="70" workbookViewId="0">
      <selection activeCell="L76" sqref="L76"/>
    </sheetView>
  </sheetViews>
  <sheetFormatPr defaultColWidth="26.7109375" defaultRowHeight="18.75" x14ac:dyDescent="0.25"/>
  <cols>
    <col min="1" max="1" width="8.7109375" style="753" customWidth="1"/>
    <col min="2" max="2" width="45.7109375" style="754" customWidth="1"/>
    <col min="3" max="3" width="15.7109375" style="754" customWidth="1"/>
    <col min="4" max="5" width="17.7109375" style="753" customWidth="1"/>
    <col min="6" max="6" width="12.7109375" style="753" customWidth="1"/>
    <col min="7" max="7" width="35.7109375" style="755" customWidth="1"/>
    <col min="8" max="8" width="17.7109375" style="753" customWidth="1"/>
    <col min="9" max="9" width="12.7109375" style="753" customWidth="1"/>
    <col min="10" max="10" width="30.7109375" style="755" customWidth="1"/>
    <col min="11" max="254" width="26.7109375" style="706"/>
    <col min="255" max="255" width="8.7109375" style="706" customWidth="1"/>
    <col min="256" max="256" width="41.7109375" style="706" customWidth="1"/>
    <col min="257" max="257" width="15.7109375" style="706" customWidth="1"/>
    <col min="258" max="259" width="17.7109375" style="706" customWidth="1"/>
    <col min="260" max="260" width="15.140625" style="706" customWidth="1"/>
    <col min="261" max="261" width="35.7109375" style="706" customWidth="1"/>
    <col min="262" max="262" width="17.7109375" style="706" customWidth="1"/>
    <col min="263" max="263" width="14.7109375" style="706" customWidth="1"/>
    <col min="264" max="264" width="30.7109375" style="706" customWidth="1"/>
    <col min="265" max="510" width="26.7109375" style="706"/>
    <col min="511" max="511" width="8.7109375" style="706" customWidth="1"/>
    <col min="512" max="512" width="41.7109375" style="706" customWidth="1"/>
    <col min="513" max="513" width="15.7109375" style="706" customWidth="1"/>
    <col min="514" max="515" width="17.7109375" style="706" customWidth="1"/>
    <col min="516" max="516" width="15.140625" style="706" customWidth="1"/>
    <col min="517" max="517" width="35.7109375" style="706" customWidth="1"/>
    <col min="518" max="518" width="17.7109375" style="706" customWidth="1"/>
    <col min="519" max="519" width="14.7109375" style="706" customWidth="1"/>
    <col min="520" max="520" width="30.7109375" style="706" customWidth="1"/>
    <col min="521" max="766" width="26.7109375" style="706"/>
    <col min="767" max="767" width="8.7109375" style="706" customWidth="1"/>
    <col min="768" max="768" width="41.7109375" style="706" customWidth="1"/>
    <col min="769" max="769" width="15.7109375" style="706" customWidth="1"/>
    <col min="770" max="771" width="17.7109375" style="706" customWidth="1"/>
    <col min="772" max="772" width="15.140625" style="706" customWidth="1"/>
    <col min="773" max="773" width="35.7109375" style="706" customWidth="1"/>
    <col min="774" max="774" width="17.7109375" style="706" customWidth="1"/>
    <col min="775" max="775" width="14.7109375" style="706" customWidth="1"/>
    <col min="776" max="776" width="30.7109375" style="706" customWidth="1"/>
    <col min="777" max="1022" width="26.7109375" style="706"/>
    <col min="1023" max="1023" width="8.7109375" style="706" customWidth="1"/>
    <col min="1024" max="1024" width="41.7109375" style="706" customWidth="1"/>
    <col min="1025" max="1025" width="15.7109375" style="706" customWidth="1"/>
    <col min="1026" max="1027" width="17.7109375" style="706" customWidth="1"/>
    <col min="1028" max="1028" width="15.140625" style="706" customWidth="1"/>
    <col min="1029" max="1029" width="35.7109375" style="706" customWidth="1"/>
    <col min="1030" max="1030" width="17.7109375" style="706" customWidth="1"/>
    <col min="1031" max="1031" width="14.7109375" style="706" customWidth="1"/>
    <col min="1032" max="1032" width="30.7109375" style="706" customWidth="1"/>
    <col min="1033" max="1278" width="26.7109375" style="706"/>
    <col min="1279" max="1279" width="8.7109375" style="706" customWidth="1"/>
    <col min="1280" max="1280" width="41.7109375" style="706" customWidth="1"/>
    <col min="1281" max="1281" width="15.7109375" style="706" customWidth="1"/>
    <col min="1282" max="1283" width="17.7109375" style="706" customWidth="1"/>
    <col min="1284" max="1284" width="15.140625" style="706" customWidth="1"/>
    <col min="1285" max="1285" width="35.7109375" style="706" customWidth="1"/>
    <col min="1286" max="1286" width="17.7109375" style="706" customWidth="1"/>
    <col min="1287" max="1287" width="14.7109375" style="706" customWidth="1"/>
    <col min="1288" max="1288" width="30.7109375" style="706" customWidth="1"/>
    <col min="1289" max="1534" width="26.7109375" style="706"/>
    <col min="1535" max="1535" width="8.7109375" style="706" customWidth="1"/>
    <col min="1536" max="1536" width="41.7109375" style="706" customWidth="1"/>
    <col min="1537" max="1537" width="15.7109375" style="706" customWidth="1"/>
    <col min="1538" max="1539" width="17.7109375" style="706" customWidth="1"/>
    <col min="1540" max="1540" width="15.140625" style="706" customWidth="1"/>
    <col min="1541" max="1541" width="35.7109375" style="706" customWidth="1"/>
    <col min="1542" max="1542" width="17.7109375" style="706" customWidth="1"/>
    <col min="1543" max="1543" width="14.7109375" style="706" customWidth="1"/>
    <col min="1544" max="1544" width="30.7109375" style="706" customWidth="1"/>
    <col min="1545" max="1790" width="26.7109375" style="706"/>
    <col min="1791" max="1791" width="8.7109375" style="706" customWidth="1"/>
    <col min="1792" max="1792" width="41.7109375" style="706" customWidth="1"/>
    <col min="1793" max="1793" width="15.7109375" style="706" customWidth="1"/>
    <col min="1794" max="1795" width="17.7109375" style="706" customWidth="1"/>
    <col min="1796" max="1796" width="15.140625" style="706" customWidth="1"/>
    <col min="1797" max="1797" width="35.7109375" style="706" customWidth="1"/>
    <col min="1798" max="1798" width="17.7109375" style="706" customWidth="1"/>
    <col min="1799" max="1799" width="14.7109375" style="706" customWidth="1"/>
    <col min="1800" max="1800" width="30.7109375" style="706" customWidth="1"/>
    <col min="1801" max="2046" width="26.7109375" style="706"/>
    <col min="2047" max="2047" width="8.7109375" style="706" customWidth="1"/>
    <col min="2048" max="2048" width="41.7109375" style="706" customWidth="1"/>
    <col min="2049" max="2049" width="15.7109375" style="706" customWidth="1"/>
    <col min="2050" max="2051" width="17.7109375" style="706" customWidth="1"/>
    <col min="2052" max="2052" width="15.140625" style="706" customWidth="1"/>
    <col min="2053" max="2053" width="35.7109375" style="706" customWidth="1"/>
    <col min="2054" max="2054" width="17.7109375" style="706" customWidth="1"/>
    <col min="2055" max="2055" width="14.7109375" style="706" customWidth="1"/>
    <col min="2056" max="2056" width="30.7109375" style="706" customWidth="1"/>
    <col min="2057" max="2302" width="26.7109375" style="706"/>
    <col min="2303" max="2303" width="8.7109375" style="706" customWidth="1"/>
    <col min="2304" max="2304" width="41.7109375" style="706" customWidth="1"/>
    <col min="2305" max="2305" width="15.7109375" style="706" customWidth="1"/>
    <col min="2306" max="2307" width="17.7109375" style="706" customWidth="1"/>
    <col min="2308" max="2308" width="15.140625" style="706" customWidth="1"/>
    <col min="2309" max="2309" width="35.7109375" style="706" customWidth="1"/>
    <col min="2310" max="2310" width="17.7109375" style="706" customWidth="1"/>
    <col min="2311" max="2311" width="14.7109375" style="706" customWidth="1"/>
    <col min="2312" max="2312" width="30.7109375" style="706" customWidth="1"/>
    <col min="2313" max="2558" width="26.7109375" style="706"/>
    <col min="2559" max="2559" width="8.7109375" style="706" customWidth="1"/>
    <col min="2560" max="2560" width="41.7109375" style="706" customWidth="1"/>
    <col min="2561" max="2561" width="15.7109375" style="706" customWidth="1"/>
    <col min="2562" max="2563" width="17.7109375" style="706" customWidth="1"/>
    <col min="2564" max="2564" width="15.140625" style="706" customWidth="1"/>
    <col min="2565" max="2565" width="35.7109375" style="706" customWidth="1"/>
    <col min="2566" max="2566" width="17.7109375" style="706" customWidth="1"/>
    <col min="2567" max="2567" width="14.7109375" style="706" customWidth="1"/>
    <col min="2568" max="2568" width="30.7109375" style="706" customWidth="1"/>
    <col min="2569" max="2814" width="26.7109375" style="706"/>
    <col min="2815" max="2815" width="8.7109375" style="706" customWidth="1"/>
    <col min="2816" max="2816" width="41.7109375" style="706" customWidth="1"/>
    <col min="2817" max="2817" width="15.7109375" style="706" customWidth="1"/>
    <col min="2818" max="2819" width="17.7109375" style="706" customWidth="1"/>
    <col min="2820" max="2820" width="15.140625" style="706" customWidth="1"/>
    <col min="2821" max="2821" width="35.7109375" style="706" customWidth="1"/>
    <col min="2822" max="2822" width="17.7109375" style="706" customWidth="1"/>
    <col min="2823" max="2823" width="14.7109375" style="706" customWidth="1"/>
    <col min="2824" max="2824" width="30.7109375" style="706" customWidth="1"/>
    <col min="2825" max="3070" width="26.7109375" style="706"/>
    <col min="3071" max="3071" width="8.7109375" style="706" customWidth="1"/>
    <col min="3072" max="3072" width="41.7109375" style="706" customWidth="1"/>
    <col min="3073" max="3073" width="15.7109375" style="706" customWidth="1"/>
    <col min="3074" max="3075" width="17.7109375" style="706" customWidth="1"/>
    <col min="3076" max="3076" width="15.140625" style="706" customWidth="1"/>
    <col min="3077" max="3077" width="35.7109375" style="706" customWidth="1"/>
    <col min="3078" max="3078" width="17.7109375" style="706" customWidth="1"/>
    <col min="3079" max="3079" width="14.7109375" style="706" customWidth="1"/>
    <col min="3080" max="3080" width="30.7109375" style="706" customWidth="1"/>
    <col min="3081" max="3326" width="26.7109375" style="706"/>
    <col min="3327" max="3327" width="8.7109375" style="706" customWidth="1"/>
    <col min="3328" max="3328" width="41.7109375" style="706" customWidth="1"/>
    <col min="3329" max="3329" width="15.7109375" style="706" customWidth="1"/>
    <col min="3330" max="3331" width="17.7109375" style="706" customWidth="1"/>
    <col min="3332" max="3332" width="15.140625" style="706" customWidth="1"/>
    <col min="3333" max="3333" width="35.7109375" style="706" customWidth="1"/>
    <col min="3334" max="3334" width="17.7109375" style="706" customWidth="1"/>
    <col min="3335" max="3335" width="14.7109375" style="706" customWidth="1"/>
    <col min="3336" max="3336" width="30.7109375" style="706" customWidth="1"/>
    <col min="3337" max="3582" width="26.7109375" style="706"/>
    <col min="3583" max="3583" width="8.7109375" style="706" customWidth="1"/>
    <col min="3584" max="3584" width="41.7109375" style="706" customWidth="1"/>
    <col min="3585" max="3585" width="15.7109375" style="706" customWidth="1"/>
    <col min="3586" max="3587" width="17.7109375" style="706" customWidth="1"/>
    <col min="3588" max="3588" width="15.140625" style="706" customWidth="1"/>
    <col min="3589" max="3589" width="35.7109375" style="706" customWidth="1"/>
    <col min="3590" max="3590" width="17.7109375" style="706" customWidth="1"/>
    <col min="3591" max="3591" width="14.7109375" style="706" customWidth="1"/>
    <col min="3592" max="3592" width="30.7109375" style="706" customWidth="1"/>
    <col min="3593" max="3838" width="26.7109375" style="706"/>
    <col min="3839" max="3839" width="8.7109375" style="706" customWidth="1"/>
    <col min="3840" max="3840" width="41.7109375" style="706" customWidth="1"/>
    <col min="3841" max="3841" width="15.7109375" style="706" customWidth="1"/>
    <col min="3842" max="3843" width="17.7109375" style="706" customWidth="1"/>
    <col min="3844" max="3844" width="15.140625" style="706" customWidth="1"/>
    <col min="3845" max="3845" width="35.7109375" style="706" customWidth="1"/>
    <col min="3846" max="3846" width="17.7109375" style="706" customWidth="1"/>
    <col min="3847" max="3847" width="14.7109375" style="706" customWidth="1"/>
    <col min="3848" max="3848" width="30.7109375" style="706" customWidth="1"/>
    <col min="3849" max="4094" width="26.7109375" style="706"/>
    <col min="4095" max="4095" width="8.7109375" style="706" customWidth="1"/>
    <col min="4096" max="4096" width="41.7109375" style="706" customWidth="1"/>
    <col min="4097" max="4097" width="15.7109375" style="706" customWidth="1"/>
    <col min="4098" max="4099" width="17.7109375" style="706" customWidth="1"/>
    <col min="4100" max="4100" width="15.140625" style="706" customWidth="1"/>
    <col min="4101" max="4101" width="35.7109375" style="706" customWidth="1"/>
    <col min="4102" max="4102" width="17.7109375" style="706" customWidth="1"/>
    <col min="4103" max="4103" width="14.7109375" style="706" customWidth="1"/>
    <col min="4104" max="4104" width="30.7109375" style="706" customWidth="1"/>
    <col min="4105" max="4350" width="26.7109375" style="706"/>
    <col min="4351" max="4351" width="8.7109375" style="706" customWidth="1"/>
    <col min="4352" max="4352" width="41.7109375" style="706" customWidth="1"/>
    <col min="4353" max="4353" width="15.7109375" style="706" customWidth="1"/>
    <col min="4354" max="4355" width="17.7109375" style="706" customWidth="1"/>
    <col min="4356" max="4356" width="15.140625" style="706" customWidth="1"/>
    <col min="4357" max="4357" width="35.7109375" style="706" customWidth="1"/>
    <col min="4358" max="4358" width="17.7109375" style="706" customWidth="1"/>
    <col min="4359" max="4359" width="14.7109375" style="706" customWidth="1"/>
    <col min="4360" max="4360" width="30.7109375" style="706" customWidth="1"/>
    <col min="4361" max="4606" width="26.7109375" style="706"/>
    <col min="4607" max="4607" width="8.7109375" style="706" customWidth="1"/>
    <col min="4608" max="4608" width="41.7109375" style="706" customWidth="1"/>
    <col min="4609" max="4609" width="15.7109375" style="706" customWidth="1"/>
    <col min="4610" max="4611" width="17.7109375" style="706" customWidth="1"/>
    <col min="4612" max="4612" width="15.140625" style="706" customWidth="1"/>
    <col min="4613" max="4613" width="35.7109375" style="706" customWidth="1"/>
    <col min="4614" max="4614" width="17.7109375" style="706" customWidth="1"/>
    <col min="4615" max="4615" width="14.7109375" style="706" customWidth="1"/>
    <col min="4616" max="4616" width="30.7109375" style="706" customWidth="1"/>
    <col min="4617" max="4862" width="26.7109375" style="706"/>
    <col min="4863" max="4863" width="8.7109375" style="706" customWidth="1"/>
    <col min="4864" max="4864" width="41.7109375" style="706" customWidth="1"/>
    <col min="4865" max="4865" width="15.7109375" style="706" customWidth="1"/>
    <col min="4866" max="4867" width="17.7109375" style="706" customWidth="1"/>
    <col min="4868" max="4868" width="15.140625" style="706" customWidth="1"/>
    <col min="4869" max="4869" width="35.7109375" style="706" customWidth="1"/>
    <col min="4870" max="4870" width="17.7109375" style="706" customWidth="1"/>
    <col min="4871" max="4871" width="14.7109375" style="706" customWidth="1"/>
    <col min="4872" max="4872" width="30.7109375" style="706" customWidth="1"/>
    <col min="4873" max="5118" width="26.7109375" style="706"/>
    <col min="5119" max="5119" width="8.7109375" style="706" customWidth="1"/>
    <col min="5120" max="5120" width="41.7109375" style="706" customWidth="1"/>
    <col min="5121" max="5121" width="15.7109375" style="706" customWidth="1"/>
    <col min="5122" max="5123" width="17.7109375" style="706" customWidth="1"/>
    <col min="5124" max="5124" width="15.140625" style="706" customWidth="1"/>
    <col min="5125" max="5125" width="35.7109375" style="706" customWidth="1"/>
    <col min="5126" max="5126" width="17.7109375" style="706" customWidth="1"/>
    <col min="5127" max="5127" width="14.7109375" style="706" customWidth="1"/>
    <col min="5128" max="5128" width="30.7109375" style="706" customWidth="1"/>
    <col min="5129" max="5374" width="26.7109375" style="706"/>
    <col min="5375" max="5375" width="8.7109375" style="706" customWidth="1"/>
    <col min="5376" max="5376" width="41.7109375" style="706" customWidth="1"/>
    <col min="5377" max="5377" width="15.7109375" style="706" customWidth="1"/>
    <col min="5378" max="5379" width="17.7109375" style="706" customWidth="1"/>
    <col min="5380" max="5380" width="15.140625" style="706" customWidth="1"/>
    <col min="5381" max="5381" width="35.7109375" style="706" customWidth="1"/>
    <col min="5382" max="5382" width="17.7109375" style="706" customWidth="1"/>
    <col min="5383" max="5383" width="14.7109375" style="706" customWidth="1"/>
    <col min="5384" max="5384" width="30.7109375" style="706" customWidth="1"/>
    <col min="5385" max="5630" width="26.7109375" style="706"/>
    <col min="5631" max="5631" width="8.7109375" style="706" customWidth="1"/>
    <col min="5632" max="5632" width="41.7109375" style="706" customWidth="1"/>
    <col min="5633" max="5633" width="15.7109375" style="706" customWidth="1"/>
    <col min="5634" max="5635" width="17.7109375" style="706" customWidth="1"/>
    <col min="5636" max="5636" width="15.140625" style="706" customWidth="1"/>
    <col min="5637" max="5637" width="35.7109375" style="706" customWidth="1"/>
    <col min="5638" max="5638" width="17.7109375" style="706" customWidth="1"/>
    <col min="5639" max="5639" width="14.7109375" style="706" customWidth="1"/>
    <col min="5640" max="5640" width="30.7109375" style="706" customWidth="1"/>
    <col min="5641" max="5886" width="26.7109375" style="706"/>
    <col min="5887" max="5887" width="8.7109375" style="706" customWidth="1"/>
    <col min="5888" max="5888" width="41.7109375" style="706" customWidth="1"/>
    <col min="5889" max="5889" width="15.7109375" style="706" customWidth="1"/>
    <col min="5890" max="5891" width="17.7109375" style="706" customWidth="1"/>
    <col min="5892" max="5892" width="15.140625" style="706" customWidth="1"/>
    <col min="5893" max="5893" width="35.7109375" style="706" customWidth="1"/>
    <col min="5894" max="5894" width="17.7109375" style="706" customWidth="1"/>
    <col min="5895" max="5895" width="14.7109375" style="706" customWidth="1"/>
    <col min="5896" max="5896" width="30.7109375" style="706" customWidth="1"/>
    <col min="5897" max="6142" width="26.7109375" style="706"/>
    <col min="6143" max="6143" width="8.7109375" style="706" customWidth="1"/>
    <col min="6144" max="6144" width="41.7109375" style="706" customWidth="1"/>
    <col min="6145" max="6145" width="15.7109375" style="706" customWidth="1"/>
    <col min="6146" max="6147" width="17.7109375" style="706" customWidth="1"/>
    <col min="6148" max="6148" width="15.140625" style="706" customWidth="1"/>
    <col min="6149" max="6149" width="35.7109375" style="706" customWidth="1"/>
    <col min="6150" max="6150" width="17.7109375" style="706" customWidth="1"/>
    <col min="6151" max="6151" width="14.7109375" style="706" customWidth="1"/>
    <col min="6152" max="6152" width="30.7109375" style="706" customWidth="1"/>
    <col min="6153" max="6398" width="26.7109375" style="706"/>
    <col min="6399" max="6399" width="8.7109375" style="706" customWidth="1"/>
    <col min="6400" max="6400" width="41.7109375" style="706" customWidth="1"/>
    <col min="6401" max="6401" width="15.7109375" style="706" customWidth="1"/>
    <col min="6402" max="6403" width="17.7109375" style="706" customWidth="1"/>
    <col min="6404" max="6404" width="15.140625" style="706" customWidth="1"/>
    <col min="6405" max="6405" width="35.7109375" style="706" customWidth="1"/>
    <col min="6406" max="6406" width="17.7109375" style="706" customWidth="1"/>
    <col min="6407" max="6407" width="14.7109375" style="706" customWidth="1"/>
    <col min="6408" max="6408" width="30.7109375" style="706" customWidth="1"/>
    <col min="6409" max="6654" width="26.7109375" style="706"/>
    <col min="6655" max="6655" width="8.7109375" style="706" customWidth="1"/>
    <col min="6656" max="6656" width="41.7109375" style="706" customWidth="1"/>
    <col min="6657" max="6657" width="15.7109375" style="706" customWidth="1"/>
    <col min="6658" max="6659" width="17.7109375" style="706" customWidth="1"/>
    <col min="6660" max="6660" width="15.140625" style="706" customWidth="1"/>
    <col min="6661" max="6661" width="35.7109375" style="706" customWidth="1"/>
    <col min="6662" max="6662" width="17.7109375" style="706" customWidth="1"/>
    <col min="6663" max="6663" width="14.7109375" style="706" customWidth="1"/>
    <col min="6664" max="6664" width="30.7109375" style="706" customWidth="1"/>
    <col min="6665" max="6910" width="26.7109375" style="706"/>
    <col min="6911" max="6911" width="8.7109375" style="706" customWidth="1"/>
    <col min="6912" max="6912" width="41.7109375" style="706" customWidth="1"/>
    <col min="6913" max="6913" width="15.7109375" style="706" customWidth="1"/>
    <col min="6914" max="6915" width="17.7109375" style="706" customWidth="1"/>
    <col min="6916" max="6916" width="15.140625" style="706" customWidth="1"/>
    <col min="6917" max="6917" width="35.7109375" style="706" customWidth="1"/>
    <col min="6918" max="6918" width="17.7109375" style="706" customWidth="1"/>
    <col min="6919" max="6919" width="14.7109375" style="706" customWidth="1"/>
    <col min="6920" max="6920" width="30.7109375" style="706" customWidth="1"/>
    <col min="6921" max="7166" width="26.7109375" style="706"/>
    <col min="7167" max="7167" width="8.7109375" style="706" customWidth="1"/>
    <col min="7168" max="7168" width="41.7109375" style="706" customWidth="1"/>
    <col min="7169" max="7169" width="15.7109375" style="706" customWidth="1"/>
    <col min="7170" max="7171" width="17.7109375" style="706" customWidth="1"/>
    <col min="7172" max="7172" width="15.140625" style="706" customWidth="1"/>
    <col min="7173" max="7173" width="35.7109375" style="706" customWidth="1"/>
    <col min="7174" max="7174" width="17.7109375" style="706" customWidth="1"/>
    <col min="7175" max="7175" width="14.7109375" style="706" customWidth="1"/>
    <col min="7176" max="7176" width="30.7109375" style="706" customWidth="1"/>
    <col min="7177" max="7422" width="26.7109375" style="706"/>
    <col min="7423" max="7423" width="8.7109375" style="706" customWidth="1"/>
    <col min="7424" max="7424" width="41.7109375" style="706" customWidth="1"/>
    <col min="7425" max="7425" width="15.7109375" style="706" customWidth="1"/>
    <col min="7426" max="7427" width="17.7109375" style="706" customWidth="1"/>
    <col min="7428" max="7428" width="15.140625" style="706" customWidth="1"/>
    <col min="7429" max="7429" width="35.7109375" style="706" customWidth="1"/>
    <col min="7430" max="7430" width="17.7109375" style="706" customWidth="1"/>
    <col min="7431" max="7431" width="14.7109375" style="706" customWidth="1"/>
    <col min="7432" max="7432" width="30.7109375" style="706" customWidth="1"/>
    <col min="7433" max="7678" width="26.7109375" style="706"/>
    <col min="7679" max="7679" width="8.7109375" style="706" customWidth="1"/>
    <col min="7680" max="7680" width="41.7109375" style="706" customWidth="1"/>
    <col min="7681" max="7681" width="15.7109375" style="706" customWidth="1"/>
    <col min="7682" max="7683" width="17.7109375" style="706" customWidth="1"/>
    <col min="7684" max="7684" width="15.140625" style="706" customWidth="1"/>
    <col min="7685" max="7685" width="35.7109375" style="706" customWidth="1"/>
    <col min="7686" max="7686" width="17.7109375" style="706" customWidth="1"/>
    <col min="7687" max="7687" width="14.7109375" style="706" customWidth="1"/>
    <col min="7688" max="7688" width="30.7109375" style="706" customWidth="1"/>
    <col min="7689" max="7934" width="26.7109375" style="706"/>
    <col min="7935" max="7935" width="8.7109375" style="706" customWidth="1"/>
    <col min="7936" max="7936" width="41.7109375" style="706" customWidth="1"/>
    <col min="7937" max="7937" width="15.7109375" style="706" customWidth="1"/>
    <col min="7938" max="7939" width="17.7109375" style="706" customWidth="1"/>
    <col min="7940" max="7940" width="15.140625" style="706" customWidth="1"/>
    <col min="7941" max="7941" width="35.7109375" style="706" customWidth="1"/>
    <col min="7942" max="7942" width="17.7109375" style="706" customWidth="1"/>
    <col min="7943" max="7943" width="14.7109375" style="706" customWidth="1"/>
    <col min="7944" max="7944" width="30.7109375" style="706" customWidth="1"/>
    <col min="7945" max="8190" width="26.7109375" style="706"/>
    <col min="8191" max="8191" width="8.7109375" style="706" customWidth="1"/>
    <col min="8192" max="8192" width="41.7109375" style="706" customWidth="1"/>
    <col min="8193" max="8193" width="15.7109375" style="706" customWidth="1"/>
    <col min="8194" max="8195" width="17.7109375" style="706" customWidth="1"/>
    <col min="8196" max="8196" width="15.140625" style="706" customWidth="1"/>
    <col min="8197" max="8197" width="35.7109375" style="706" customWidth="1"/>
    <col min="8198" max="8198" width="17.7109375" style="706" customWidth="1"/>
    <col min="8199" max="8199" width="14.7109375" style="706" customWidth="1"/>
    <col min="8200" max="8200" width="30.7109375" style="706" customWidth="1"/>
    <col min="8201" max="8446" width="26.7109375" style="706"/>
    <col min="8447" max="8447" width="8.7109375" style="706" customWidth="1"/>
    <col min="8448" max="8448" width="41.7109375" style="706" customWidth="1"/>
    <col min="8449" max="8449" width="15.7109375" style="706" customWidth="1"/>
    <col min="8450" max="8451" width="17.7109375" style="706" customWidth="1"/>
    <col min="8452" max="8452" width="15.140625" style="706" customWidth="1"/>
    <col min="8453" max="8453" width="35.7109375" style="706" customWidth="1"/>
    <col min="8454" max="8454" width="17.7109375" style="706" customWidth="1"/>
    <col min="8455" max="8455" width="14.7109375" style="706" customWidth="1"/>
    <col min="8456" max="8456" width="30.7109375" style="706" customWidth="1"/>
    <col min="8457" max="8702" width="26.7109375" style="706"/>
    <col min="8703" max="8703" width="8.7109375" style="706" customWidth="1"/>
    <col min="8704" max="8704" width="41.7109375" style="706" customWidth="1"/>
    <col min="8705" max="8705" width="15.7109375" style="706" customWidth="1"/>
    <col min="8706" max="8707" width="17.7109375" style="706" customWidth="1"/>
    <col min="8708" max="8708" width="15.140625" style="706" customWidth="1"/>
    <col min="8709" max="8709" width="35.7109375" style="706" customWidth="1"/>
    <col min="8710" max="8710" width="17.7109375" style="706" customWidth="1"/>
    <col min="8711" max="8711" width="14.7109375" style="706" customWidth="1"/>
    <col min="8712" max="8712" width="30.7109375" style="706" customWidth="1"/>
    <col min="8713" max="8958" width="26.7109375" style="706"/>
    <col min="8959" max="8959" width="8.7109375" style="706" customWidth="1"/>
    <col min="8960" max="8960" width="41.7109375" style="706" customWidth="1"/>
    <col min="8961" max="8961" width="15.7109375" style="706" customWidth="1"/>
    <col min="8962" max="8963" width="17.7109375" style="706" customWidth="1"/>
    <col min="8964" max="8964" width="15.140625" style="706" customWidth="1"/>
    <col min="8965" max="8965" width="35.7109375" style="706" customWidth="1"/>
    <col min="8966" max="8966" width="17.7109375" style="706" customWidth="1"/>
    <col min="8967" max="8967" width="14.7109375" style="706" customWidth="1"/>
    <col min="8968" max="8968" width="30.7109375" style="706" customWidth="1"/>
    <col min="8969" max="9214" width="26.7109375" style="706"/>
    <col min="9215" max="9215" width="8.7109375" style="706" customWidth="1"/>
    <col min="9216" max="9216" width="41.7109375" style="706" customWidth="1"/>
    <col min="9217" max="9217" width="15.7109375" style="706" customWidth="1"/>
    <col min="9218" max="9219" width="17.7109375" style="706" customWidth="1"/>
    <col min="9220" max="9220" width="15.140625" style="706" customWidth="1"/>
    <col min="9221" max="9221" width="35.7109375" style="706" customWidth="1"/>
    <col min="9222" max="9222" width="17.7109375" style="706" customWidth="1"/>
    <col min="9223" max="9223" width="14.7109375" style="706" customWidth="1"/>
    <col min="9224" max="9224" width="30.7109375" style="706" customWidth="1"/>
    <col min="9225" max="9470" width="26.7109375" style="706"/>
    <col min="9471" max="9471" width="8.7109375" style="706" customWidth="1"/>
    <col min="9472" max="9472" width="41.7109375" style="706" customWidth="1"/>
    <col min="9473" max="9473" width="15.7109375" style="706" customWidth="1"/>
    <col min="9474" max="9475" width="17.7109375" style="706" customWidth="1"/>
    <col min="9476" max="9476" width="15.140625" style="706" customWidth="1"/>
    <col min="9477" max="9477" width="35.7109375" style="706" customWidth="1"/>
    <col min="9478" max="9478" width="17.7109375" style="706" customWidth="1"/>
    <col min="9479" max="9479" width="14.7109375" style="706" customWidth="1"/>
    <col min="9480" max="9480" width="30.7109375" style="706" customWidth="1"/>
    <col min="9481" max="9726" width="26.7109375" style="706"/>
    <col min="9727" max="9727" width="8.7109375" style="706" customWidth="1"/>
    <col min="9728" max="9728" width="41.7109375" style="706" customWidth="1"/>
    <col min="9729" max="9729" width="15.7109375" style="706" customWidth="1"/>
    <col min="9730" max="9731" width="17.7109375" style="706" customWidth="1"/>
    <col min="9732" max="9732" width="15.140625" style="706" customWidth="1"/>
    <col min="9733" max="9733" width="35.7109375" style="706" customWidth="1"/>
    <col min="9734" max="9734" width="17.7109375" style="706" customWidth="1"/>
    <col min="9735" max="9735" width="14.7109375" style="706" customWidth="1"/>
    <col min="9736" max="9736" width="30.7109375" style="706" customWidth="1"/>
    <col min="9737" max="9982" width="26.7109375" style="706"/>
    <col min="9983" max="9983" width="8.7109375" style="706" customWidth="1"/>
    <col min="9984" max="9984" width="41.7109375" style="706" customWidth="1"/>
    <col min="9985" max="9985" width="15.7109375" style="706" customWidth="1"/>
    <col min="9986" max="9987" width="17.7109375" style="706" customWidth="1"/>
    <col min="9988" max="9988" width="15.140625" style="706" customWidth="1"/>
    <col min="9989" max="9989" width="35.7109375" style="706" customWidth="1"/>
    <col min="9990" max="9990" width="17.7109375" style="706" customWidth="1"/>
    <col min="9991" max="9991" width="14.7109375" style="706" customWidth="1"/>
    <col min="9992" max="9992" width="30.7109375" style="706" customWidth="1"/>
    <col min="9993" max="10238" width="26.7109375" style="706"/>
    <col min="10239" max="10239" width="8.7109375" style="706" customWidth="1"/>
    <col min="10240" max="10240" width="41.7109375" style="706" customWidth="1"/>
    <col min="10241" max="10241" width="15.7109375" style="706" customWidth="1"/>
    <col min="10242" max="10243" width="17.7109375" style="706" customWidth="1"/>
    <col min="10244" max="10244" width="15.140625" style="706" customWidth="1"/>
    <col min="10245" max="10245" width="35.7109375" style="706" customWidth="1"/>
    <col min="10246" max="10246" width="17.7109375" style="706" customWidth="1"/>
    <col min="10247" max="10247" width="14.7109375" style="706" customWidth="1"/>
    <col min="10248" max="10248" width="30.7109375" style="706" customWidth="1"/>
    <col min="10249" max="10494" width="26.7109375" style="706"/>
    <col min="10495" max="10495" width="8.7109375" style="706" customWidth="1"/>
    <col min="10496" max="10496" width="41.7109375" style="706" customWidth="1"/>
    <col min="10497" max="10497" width="15.7109375" style="706" customWidth="1"/>
    <col min="10498" max="10499" width="17.7109375" style="706" customWidth="1"/>
    <col min="10500" max="10500" width="15.140625" style="706" customWidth="1"/>
    <col min="10501" max="10501" width="35.7109375" style="706" customWidth="1"/>
    <col min="10502" max="10502" width="17.7109375" style="706" customWidth="1"/>
    <col min="10503" max="10503" width="14.7109375" style="706" customWidth="1"/>
    <col min="10504" max="10504" width="30.7109375" style="706" customWidth="1"/>
    <col min="10505" max="10750" width="26.7109375" style="706"/>
    <col min="10751" max="10751" width="8.7109375" style="706" customWidth="1"/>
    <col min="10752" max="10752" width="41.7109375" style="706" customWidth="1"/>
    <col min="10753" max="10753" width="15.7109375" style="706" customWidth="1"/>
    <col min="10754" max="10755" width="17.7109375" style="706" customWidth="1"/>
    <col min="10756" max="10756" width="15.140625" style="706" customWidth="1"/>
    <col min="10757" max="10757" width="35.7109375" style="706" customWidth="1"/>
    <col min="10758" max="10758" width="17.7109375" style="706" customWidth="1"/>
    <col min="10759" max="10759" width="14.7109375" style="706" customWidth="1"/>
    <col min="10760" max="10760" width="30.7109375" style="706" customWidth="1"/>
    <col min="10761" max="11006" width="26.7109375" style="706"/>
    <col min="11007" max="11007" width="8.7109375" style="706" customWidth="1"/>
    <col min="11008" max="11008" width="41.7109375" style="706" customWidth="1"/>
    <col min="11009" max="11009" width="15.7109375" style="706" customWidth="1"/>
    <col min="11010" max="11011" width="17.7109375" style="706" customWidth="1"/>
    <col min="11012" max="11012" width="15.140625" style="706" customWidth="1"/>
    <col min="11013" max="11013" width="35.7109375" style="706" customWidth="1"/>
    <col min="11014" max="11014" width="17.7109375" style="706" customWidth="1"/>
    <col min="11015" max="11015" width="14.7109375" style="706" customWidth="1"/>
    <col min="11016" max="11016" width="30.7109375" style="706" customWidth="1"/>
    <col min="11017" max="11262" width="26.7109375" style="706"/>
    <col min="11263" max="11263" width="8.7109375" style="706" customWidth="1"/>
    <col min="11264" max="11264" width="41.7109375" style="706" customWidth="1"/>
    <col min="11265" max="11265" width="15.7109375" style="706" customWidth="1"/>
    <col min="11266" max="11267" width="17.7109375" style="706" customWidth="1"/>
    <col min="11268" max="11268" width="15.140625" style="706" customWidth="1"/>
    <col min="11269" max="11269" width="35.7109375" style="706" customWidth="1"/>
    <col min="11270" max="11270" width="17.7109375" style="706" customWidth="1"/>
    <col min="11271" max="11271" width="14.7109375" style="706" customWidth="1"/>
    <col min="11272" max="11272" width="30.7109375" style="706" customWidth="1"/>
    <col min="11273" max="11518" width="26.7109375" style="706"/>
    <col min="11519" max="11519" width="8.7109375" style="706" customWidth="1"/>
    <col min="11520" max="11520" width="41.7109375" style="706" customWidth="1"/>
    <col min="11521" max="11521" width="15.7109375" style="706" customWidth="1"/>
    <col min="11522" max="11523" width="17.7109375" style="706" customWidth="1"/>
    <col min="11524" max="11524" width="15.140625" style="706" customWidth="1"/>
    <col min="11525" max="11525" width="35.7109375" style="706" customWidth="1"/>
    <col min="11526" max="11526" width="17.7109375" style="706" customWidth="1"/>
    <col min="11527" max="11527" width="14.7109375" style="706" customWidth="1"/>
    <col min="11528" max="11528" width="30.7109375" style="706" customWidth="1"/>
    <col min="11529" max="11774" width="26.7109375" style="706"/>
    <col min="11775" max="11775" width="8.7109375" style="706" customWidth="1"/>
    <col min="11776" max="11776" width="41.7109375" style="706" customWidth="1"/>
    <col min="11777" max="11777" width="15.7109375" style="706" customWidth="1"/>
    <col min="11778" max="11779" width="17.7109375" style="706" customWidth="1"/>
    <col min="11780" max="11780" width="15.140625" style="706" customWidth="1"/>
    <col min="11781" max="11781" width="35.7109375" style="706" customWidth="1"/>
    <col min="11782" max="11782" width="17.7109375" style="706" customWidth="1"/>
    <col min="11783" max="11783" width="14.7109375" style="706" customWidth="1"/>
    <col min="11784" max="11784" width="30.7109375" style="706" customWidth="1"/>
    <col min="11785" max="12030" width="26.7109375" style="706"/>
    <col min="12031" max="12031" width="8.7109375" style="706" customWidth="1"/>
    <col min="12032" max="12032" width="41.7109375" style="706" customWidth="1"/>
    <col min="12033" max="12033" width="15.7109375" style="706" customWidth="1"/>
    <col min="12034" max="12035" width="17.7109375" style="706" customWidth="1"/>
    <col min="12036" max="12036" width="15.140625" style="706" customWidth="1"/>
    <col min="12037" max="12037" width="35.7109375" style="706" customWidth="1"/>
    <col min="12038" max="12038" width="17.7109375" style="706" customWidth="1"/>
    <col min="12039" max="12039" width="14.7109375" style="706" customWidth="1"/>
    <col min="12040" max="12040" width="30.7109375" style="706" customWidth="1"/>
    <col min="12041" max="12286" width="26.7109375" style="706"/>
    <col min="12287" max="12287" width="8.7109375" style="706" customWidth="1"/>
    <col min="12288" max="12288" width="41.7109375" style="706" customWidth="1"/>
    <col min="12289" max="12289" width="15.7109375" style="706" customWidth="1"/>
    <col min="12290" max="12291" width="17.7109375" style="706" customWidth="1"/>
    <col min="12292" max="12292" width="15.140625" style="706" customWidth="1"/>
    <col min="12293" max="12293" width="35.7109375" style="706" customWidth="1"/>
    <col min="12294" max="12294" width="17.7109375" style="706" customWidth="1"/>
    <col min="12295" max="12295" width="14.7109375" style="706" customWidth="1"/>
    <col min="12296" max="12296" width="30.7109375" style="706" customWidth="1"/>
    <col min="12297" max="12542" width="26.7109375" style="706"/>
    <col min="12543" max="12543" width="8.7109375" style="706" customWidth="1"/>
    <col min="12544" max="12544" width="41.7109375" style="706" customWidth="1"/>
    <col min="12545" max="12545" width="15.7109375" style="706" customWidth="1"/>
    <col min="12546" max="12547" width="17.7109375" style="706" customWidth="1"/>
    <col min="12548" max="12548" width="15.140625" style="706" customWidth="1"/>
    <col min="12549" max="12549" width="35.7109375" style="706" customWidth="1"/>
    <col min="12550" max="12550" width="17.7109375" style="706" customWidth="1"/>
    <col min="12551" max="12551" width="14.7109375" style="706" customWidth="1"/>
    <col min="12552" max="12552" width="30.7109375" style="706" customWidth="1"/>
    <col min="12553" max="12798" width="26.7109375" style="706"/>
    <col min="12799" max="12799" width="8.7109375" style="706" customWidth="1"/>
    <col min="12800" max="12800" width="41.7109375" style="706" customWidth="1"/>
    <col min="12801" max="12801" width="15.7109375" style="706" customWidth="1"/>
    <col min="12802" max="12803" width="17.7109375" style="706" customWidth="1"/>
    <col min="12804" max="12804" width="15.140625" style="706" customWidth="1"/>
    <col min="12805" max="12805" width="35.7109375" style="706" customWidth="1"/>
    <col min="12806" max="12806" width="17.7109375" style="706" customWidth="1"/>
    <col min="12807" max="12807" width="14.7109375" style="706" customWidth="1"/>
    <col min="12808" max="12808" width="30.7109375" style="706" customWidth="1"/>
    <col min="12809" max="13054" width="26.7109375" style="706"/>
    <col min="13055" max="13055" width="8.7109375" style="706" customWidth="1"/>
    <col min="13056" max="13056" width="41.7109375" style="706" customWidth="1"/>
    <col min="13057" max="13057" width="15.7109375" style="706" customWidth="1"/>
    <col min="13058" max="13059" width="17.7109375" style="706" customWidth="1"/>
    <col min="13060" max="13060" width="15.140625" style="706" customWidth="1"/>
    <col min="13061" max="13061" width="35.7109375" style="706" customWidth="1"/>
    <col min="13062" max="13062" width="17.7109375" style="706" customWidth="1"/>
    <col min="13063" max="13063" width="14.7109375" style="706" customWidth="1"/>
    <col min="13064" max="13064" width="30.7109375" style="706" customWidth="1"/>
    <col min="13065" max="13310" width="26.7109375" style="706"/>
    <col min="13311" max="13311" width="8.7109375" style="706" customWidth="1"/>
    <col min="13312" max="13312" width="41.7109375" style="706" customWidth="1"/>
    <col min="13313" max="13313" width="15.7109375" style="706" customWidth="1"/>
    <col min="13314" max="13315" width="17.7109375" style="706" customWidth="1"/>
    <col min="13316" max="13316" width="15.140625" style="706" customWidth="1"/>
    <col min="13317" max="13317" width="35.7109375" style="706" customWidth="1"/>
    <col min="13318" max="13318" width="17.7109375" style="706" customWidth="1"/>
    <col min="13319" max="13319" width="14.7109375" style="706" customWidth="1"/>
    <col min="13320" max="13320" width="30.7109375" style="706" customWidth="1"/>
    <col min="13321" max="13566" width="26.7109375" style="706"/>
    <col min="13567" max="13567" width="8.7109375" style="706" customWidth="1"/>
    <col min="13568" max="13568" width="41.7109375" style="706" customWidth="1"/>
    <col min="13569" max="13569" width="15.7109375" style="706" customWidth="1"/>
    <col min="13570" max="13571" width="17.7109375" style="706" customWidth="1"/>
    <col min="13572" max="13572" width="15.140625" style="706" customWidth="1"/>
    <col min="13573" max="13573" width="35.7109375" style="706" customWidth="1"/>
    <col min="13574" max="13574" width="17.7109375" style="706" customWidth="1"/>
    <col min="13575" max="13575" width="14.7109375" style="706" customWidth="1"/>
    <col min="13576" max="13576" width="30.7109375" style="706" customWidth="1"/>
    <col min="13577" max="13822" width="26.7109375" style="706"/>
    <col min="13823" max="13823" width="8.7109375" style="706" customWidth="1"/>
    <col min="13824" max="13824" width="41.7109375" style="706" customWidth="1"/>
    <col min="13825" max="13825" width="15.7109375" style="706" customWidth="1"/>
    <col min="13826" max="13827" width="17.7109375" style="706" customWidth="1"/>
    <col min="13828" max="13828" width="15.140625" style="706" customWidth="1"/>
    <col min="13829" max="13829" width="35.7109375" style="706" customWidth="1"/>
    <col min="13830" max="13830" width="17.7109375" style="706" customWidth="1"/>
    <col min="13831" max="13831" width="14.7109375" style="706" customWidth="1"/>
    <col min="13832" max="13832" width="30.7109375" style="706" customWidth="1"/>
    <col min="13833" max="14078" width="26.7109375" style="706"/>
    <col min="14079" max="14079" width="8.7109375" style="706" customWidth="1"/>
    <col min="14080" max="14080" width="41.7109375" style="706" customWidth="1"/>
    <col min="14081" max="14081" width="15.7109375" style="706" customWidth="1"/>
    <col min="14082" max="14083" width="17.7109375" style="706" customWidth="1"/>
    <col min="14084" max="14084" width="15.140625" style="706" customWidth="1"/>
    <col min="14085" max="14085" width="35.7109375" style="706" customWidth="1"/>
    <col min="14086" max="14086" width="17.7109375" style="706" customWidth="1"/>
    <col min="14087" max="14087" width="14.7109375" style="706" customWidth="1"/>
    <col min="14088" max="14088" width="30.7109375" style="706" customWidth="1"/>
    <col min="14089" max="14334" width="26.7109375" style="706"/>
    <col min="14335" max="14335" width="8.7109375" style="706" customWidth="1"/>
    <col min="14336" max="14336" width="41.7109375" style="706" customWidth="1"/>
    <col min="14337" max="14337" width="15.7109375" style="706" customWidth="1"/>
    <col min="14338" max="14339" width="17.7109375" style="706" customWidth="1"/>
    <col min="14340" max="14340" width="15.140625" style="706" customWidth="1"/>
    <col min="14341" max="14341" width="35.7109375" style="706" customWidth="1"/>
    <col min="14342" max="14342" width="17.7109375" style="706" customWidth="1"/>
    <col min="14343" max="14343" width="14.7109375" style="706" customWidth="1"/>
    <col min="14344" max="14344" width="30.7109375" style="706" customWidth="1"/>
    <col min="14345" max="14590" width="26.7109375" style="706"/>
    <col min="14591" max="14591" width="8.7109375" style="706" customWidth="1"/>
    <col min="14592" max="14592" width="41.7109375" style="706" customWidth="1"/>
    <col min="14593" max="14593" width="15.7109375" style="706" customWidth="1"/>
    <col min="14594" max="14595" width="17.7109375" style="706" customWidth="1"/>
    <col min="14596" max="14596" width="15.140625" style="706" customWidth="1"/>
    <col min="14597" max="14597" width="35.7109375" style="706" customWidth="1"/>
    <col min="14598" max="14598" width="17.7109375" style="706" customWidth="1"/>
    <col min="14599" max="14599" width="14.7109375" style="706" customWidth="1"/>
    <col min="14600" max="14600" width="30.7109375" style="706" customWidth="1"/>
    <col min="14601" max="14846" width="26.7109375" style="706"/>
    <col min="14847" max="14847" width="8.7109375" style="706" customWidth="1"/>
    <col min="14848" max="14848" width="41.7109375" style="706" customWidth="1"/>
    <col min="14849" max="14849" width="15.7109375" style="706" customWidth="1"/>
    <col min="14850" max="14851" width="17.7109375" style="706" customWidth="1"/>
    <col min="14852" max="14852" width="15.140625" style="706" customWidth="1"/>
    <col min="14853" max="14853" width="35.7109375" style="706" customWidth="1"/>
    <col min="14854" max="14854" width="17.7109375" style="706" customWidth="1"/>
    <col min="14855" max="14855" width="14.7109375" style="706" customWidth="1"/>
    <col min="14856" max="14856" width="30.7109375" style="706" customWidth="1"/>
    <col min="14857" max="15102" width="26.7109375" style="706"/>
    <col min="15103" max="15103" width="8.7109375" style="706" customWidth="1"/>
    <col min="15104" max="15104" width="41.7109375" style="706" customWidth="1"/>
    <col min="15105" max="15105" width="15.7109375" style="706" customWidth="1"/>
    <col min="15106" max="15107" width="17.7109375" style="706" customWidth="1"/>
    <col min="15108" max="15108" width="15.140625" style="706" customWidth="1"/>
    <col min="15109" max="15109" width="35.7109375" style="706" customWidth="1"/>
    <col min="15110" max="15110" width="17.7109375" style="706" customWidth="1"/>
    <col min="15111" max="15111" width="14.7109375" style="706" customWidth="1"/>
    <col min="15112" max="15112" width="30.7109375" style="706" customWidth="1"/>
    <col min="15113" max="15358" width="26.7109375" style="706"/>
    <col min="15359" max="15359" width="8.7109375" style="706" customWidth="1"/>
    <col min="15360" max="15360" width="41.7109375" style="706" customWidth="1"/>
    <col min="15361" max="15361" width="15.7109375" style="706" customWidth="1"/>
    <col min="15362" max="15363" width="17.7109375" style="706" customWidth="1"/>
    <col min="15364" max="15364" width="15.140625" style="706" customWidth="1"/>
    <col min="15365" max="15365" width="35.7109375" style="706" customWidth="1"/>
    <col min="15366" max="15366" width="17.7109375" style="706" customWidth="1"/>
    <col min="15367" max="15367" width="14.7109375" style="706" customWidth="1"/>
    <col min="15368" max="15368" width="30.7109375" style="706" customWidth="1"/>
    <col min="15369" max="15614" width="26.7109375" style="706"/>
    <col min="15615" max="15615" width="8.7109375" style="706" customWidth="1"/>
    <col min="15616" max="15616" width="41.7109375" style="706" customWidth="1"/>
    <col min="15617" max="15617" width="15.7109375" style="706" customWidth="1"/>
    <col min="15618" max="15619" width="17.7109375" style="706" customWidth="1"/>
    <col min="15620" max="15620" width="15.140625" style="706" customWidth="1"/>
    <col min="15621" max="15621" width="35.7109375" style="706" customWidth="1"/>
    <col min="15622" max="15622" width="17.7109375" style="706" customWidth="1"/>
    <col min="15623" max="15623" width="14.7109375" style="706" customWidth="1"/>
    <col min="15624" max="15624" width="30.7109375" style="706" customWidth="1"/>
    <col min="15625" max="15870" width="26.7109375" style="706"/>
    <col min="15871" max="15871" width="8.7109375" style="706" customWidth="1"/>
    <col min="15872" max="15872" width="41.7109375" style="706" customWidth="1"/>
    <col min="15873" max="15873" width="15.7109375" style="706" customWidth="1"/>
    <col min="15874" max="15875" width="17.7109375" style="706" customWidth="1"/>
    <col min="15876" max="15876" width="15.140625" style="706" customWidth="1"/>
    <col min="15877" max="15877" width="35.7109375" style="706" customWidth="1"/>
    <col min="15878" max="15878" width="17.7109375" style="706" customWidth="1"/>
    <col min="15879" max="15879" width="14.7109375" style="706" customWidth="1"/>
    <col min="15880" max="15880" width="30.7109375" style="706" customWidth="1"/>
    <col min="15881" max="16126" width="26.7109375" style="706"/>
    <col min="16127" max="16127" width="8.7109375" style="706" customWidth="1"/>
    <col min="16128" max="16128" width="41.7109375" style="706" customWidth="1"/>
    <col min="16129" max="16129" width="15.7109375" style="706" customWidth="1"/>
    <col min="16130" max="16131" width="17.7109375" style="706" customWidth="1"/>
    <col min="16132" max="16132" width="15.140625" style="706" customWidth="1"/>
    <col min="16133" max="16133" width="35.7109375" style="706" customWidth="1"/>
    <col min="16134" max="16134" width="17.7109375" style="706" customWidth="1"/>
    <col min="16135" max="16135" width="14.7109375" style="706" customWidth="1"/>
    <col min="16136" max="16136" width="30.7109375" style="706" customWidth="1"/>
    <col min="16137" max="16384" width="26.7109375" style="706"/>
  </cols>
  <sheetData>
    <row r="1" spans="1:11" x14ac:dyDescent="0.25">
      <c r="J1" s="1253" t="s">
        <v>2074</v>
      </c>
    </row>
    <row r="2" spans="1:11" ht="18.75" customHeight="1" x14ac:dyDescent="0.25">
      <c r="A2" s="1777" t="s">
        <v>2115</v>
      </c>
      <c r="B2" s="1777"/>
      <c r="C2" s="1777"/>
      <c r="D2" s="1777"/>
      <c r="E2" s="1777"/>
      <c r="F2" s="1777"/>
      <c r="G2" s="1777"/>
      <c r="H2" s="1777"/>
      <c r="I2" s="1777"/>
      <c r="J2" s="1777"/>
    </row>
    <row r="3" spans="1:11" s="707" customFormat="1" ht="18" x14ac:dyDescent="0.25">
      <c r="A3" s="1777" t="s">
        <v>357</v>
      </c>
      <c r="B3" s="1777"/>
      <c r="C3" s="1777"/>
      <c r="D3" s="1777"/>
      <c r="E3" s="1777"/>
      <c r="F3" s="1777"/>
      <c r="G3" s="1777"/>
      <c r="H3" s="1777"/>
      <c r="I3" s="1777"/>
      <c r="J3" s="1777"/>
    </row>
    <row r="4" spans="1:11" s="707" customFormat="1" ht="18" x14ac:dyDescent="0.25">
      <c r="A4" s="1777" t="s">
        <v>911</v>
      </c>
      <c r="B4" s="1777"/>
      <c r="C4" s="1777"/>
      <c r="D4" s="1777"/>
      <c r="E4" s="1777"/>
      <c r="F4" s="1777"/>
      <c r="G4" s="1777"/>
      <c r="H4" s="1777"/>
      <c r="I4" s="1777"/>
      <c r="J4" s="1777"/>
    </row>
    <row r="5" spans="1:11" s="708" customFormat="1" ht="18" x14ac:dyDescent="0.25">
      <c r="A5" s="2360" t="s">
        <v>339</v>
      </c>
      <c r="B5" s="2360"/>
      <c r="C5" s="2360"/>
      <c r="D5" s="2360"/>
      <c r="E5" s="2360"/>
      <c r="F5" s="2360"/>
      <c r="G5" s="2360"/>
      <c r="H5" s="2360"/>
      <c r="I5" s="2360"/>
      <c r="J5" s="2360"/>
    </row>
    <row r="6" spans="1:11" s="708" customFormat="1" ht="18" x14ac:dyDescent="0.25">
      <c r="A6" s="1277"/>
      <c r="B6" s="709"/>
      <c r="C6" s="709"/>
      <c r="D6" s="1277"/>
      <c r="E6" s="1277"/>
      <c r="F6" s="1277"/>
      <c r="G6" s="710"/>
      <c r="H6" s="1277"/>
      <c r="I6" s="1277"/>
      <c r="J6" s="710"/>
    </row>
    <row r="7" spans="1:11" ht="126" x14ac:dyDescent="0.25">
      <c r="A7" s="1282" t="s">
        <v>6</v>
      </c>
      <c r="B7" s="1273" t="s">
        <v>194</v>
      </c>
      <c r="C7" s="1273" t="s">
        <v>195</v>
      </c>
      <c r="D7" s="597" t="s">
        <v>196</v>
      </c>
      <c r="E7" s="598" t="s">
        <v>831</v>
      </c>
      <c r="F7" s="598" t="s">
        <v>198</v>
      </c>
      <c r="G7" s="1273" t="s">
        <v>359</v>
      </c>
      <c r="H7" s="1273" t="s">
        <v>2116</v>
      </c>
      <c r="I7" s="1273" t="s">
        <v>201</v>
      </c>
      <c r="J7" s="1273" t="s">
        <v>202</v>
      </c>
    </row>
    <row r="8" spans="1:11" x14ac:dyDescent="0.25">
      <c r="A8" s="711">
        <v>1</v>
      </c>
      <c r="B8" s="711">
        <v>2</v>
      </c>
      <c r="C8" s="711">
        <v>3</v>
      </c>
      <c r="D8" s="711">
        <v>4</v>
      </c>
      <c r="E8" s="711">
        <v>5</v>
      </c>
      <c r="F8" s="711">
        <v>6</v>
      </c>
      <c r="G8" s="711">
        <v>7</v>
      </c>
      <c r="H8" s="711">
        <v>8</v>
      </c>
      <c r="I8" s="711">
        <v>9</v>
      </c>
      <c r="J8" s="711">
        <v>10</v>
      </c>
    </row>
    <row r="9" spans="1:11" s="712" customFormat="1" x14ac:dyDescent="0.25">
      <c r="A9" s="2361" t="s">
        <v>912</v>
      </c>
      <c r="B9" s="2361"/>
      <c r="C9" s="2361"/>
      <c r="D9" s="2361"/>
      <c r="E9" s="2361"/>
      <c r="F9" s="2361"/>
      <c r="G9" s="2361"/>
      <c r="H9" s="2361"/>
      <c r="I9" s="2361"/>
      <c r="J9" s="2361"/>
    </row>
    <row r="10" spans="1:11" s="715" customFormat="1" ht="91.5" customHeight="1" x14ac:dyDescent="0.25">
      <c r="A10" s="1298" t="s">
        <v>16</v>
      </c>
      <c r="B10" s="1299" t="s">
        <v>913</v>
      </c>
      <c r="C10" s="1299" t="s">
        <v>214</v>
      </c>
      <c r="D10" s="713">
        <f>D11+D13+D14+D20</f>
        <v>110123.56</v>
      </c>
      <c r="E10" s="713">
        <f>E11+E13+E14+E20</f>
        <v>105260.76</v>
      </c>
      <c r="F10" s="1272">
        <f>E10/D10*100</f>
        <v>95.584232838095673</v>
      </c>
      <c r="G10" s="603"/>
      <c r="H10" s="713">
        <f>H11+H13+H14+H20</f>
        <v>105260.76</v>
      </c>
      <c r="I10" s="1272">
        <f>H10/D10*100</f>
        <v>95.584232838095673</v>
      </c>
      <c r="J10" s="603"/>
      <c r="K10" s="714"/>
    </row>
    <row r="11" spans="1:11" s="718" customFormat="1" ht="132" customHeight="1" x14ac:dyDescent="0.25">
      <c r="A11" s="716" t="s">
        <v>22</v>
      </c>
      <c r="B11" s="717" t="s">
        <v>914</v>
      </c>
      <c r="C11" s="2362" t="s">
        <v>214</v>
      </c>
      <c r="D11" s="2357">
        <v>6389.76</v>
      </c>
      <c r="E11" s="2357">
        <v>6212.27</v>
      </c>
      <c r="F11" s="2080">
        <f>E11/D11*100</f>
        <v>97.222274389022431</v>
      </c>
      <c r="G11" s="2363" t="s">
        <v>915</v>
      </c>
      <c r="H11" s="2357">
        <v>6212.27</v>
      </c>
      <c r="I11" s="2080">
        <f>H11/D11*100</f>
        <v>97.222274389022431</v>
      </c>
      <c r="J11" s="2358" t="s">
        <v>2117</v>
      </c>
      <c r="K11" s="2359"/>
    </row>
    <row r="12" spans="1:11" s="718" customFormat="1" ht="13.5" hidden="1" customHeight="1" x14ac:dyDescent="0.25">
      <c r="A12" s="719"/>
      <c r="B12" s="720"/>
      <c r="C12" s="2362"/>
      <c r="D12" s="2357"/>
      <c r="E12" s="2357"/>
      <c r="F12" s="2080"/>
      <c r="G12" s="2363"/>
      <c r="H12" s="2357"/>
      <c r="I12" s="2080"/>
      <c r="J12" s="2358"/>
      <c r="K12" s="2359"/>
    </row>
    <row r="13" spans="1:11" s="718" customFormat="1" ht="78" customHeight="1" x14ac:dyDescent="0.25">
      <c r="A13" s="721" t="s">
        <v>305</v>
      </c>
      <c r="B13" s="722" t="s">
        <v>916</v>
      </c>
      <c r="C13" s="1278" t="s">
        <v>214</v>
      </c>
      <c r="D13" s="1279">
        <f>1199.86</f>
        <v>1199.8599999999999</v>
      </c>
      <c r="E13" s="1279">
        <v>1199.8599999999999</v>
      </c>
      <c r="F13" s="1270">
        <f>E13/D13*100</f>
        <v>100</v>
      </c>
      <c r="G13" s="1280" t="s">
        <v>2118</v>
      </c>
      <c r="H13" s="1279">
        <f>1199.86</f>
        <v>1199.8599999999999</v>
      </c>
      <c r="I13" s="1270">
        <f>H13/D13*100</f>
        <v>100</v>
      </c>
      <c r="J13" s="1269"/>
      <c r="K13" s="1281"/>
    </row>
    <row r="14" spans="1:11" s="718" customFormat="1" ht="91.5" customHeight="1" x14ac:dyDescent="0.25">
      <c r="A14" s="1315" t="s">
        <v>422</v>
      </c>
      <c r="B14" s="722" t="s">
        <v>2119</v>
      </c>
      <c r="C14" s="1278" t="s">
        <v>214</v>
      </c>
      <c r="D14" s="1279">
        <f>D15+D17+D18</f>
        <v>43374.62</v>
      </c>
      <c r="E14" s="1279">
        <f>E15+E17+E18</f>
        <v>38689.31</v>
      </c>
      <c r="F14" s="1268">
        <f>E14/D14*100</f>
        <v>89.198037930937474</v>
      </c>
      <c r="G14" s="1269" t="s">
        <v>2120</v>
      </c>
      <c r="H14" s="1279">
        <f>H15+H17+H18</f>
        <v>38689.31</v>
      </c>
      <c r="I14" s="1270">
        <f>H14/D14*100</f>
        <v>89.198037930937474</v>
      </c>
      <c r="J14" s="723"/>
      <c r="K14" s="1281"/>
    </row>
    <row r="15" spans="1:11" s="718" customFormat="1" ht="148.5" customHeight="1" x14ac:dyDescent="0.25">
      <c r="A15" s="2366" t="s">
        <v>424</v>
      </c>
      <c r="B15" s="2368" t="s">
        <v>917</v>
      </c>
      <c r="C15" s="2368" t="s">
        <v>214</v>
      </c>
      <c r="D15" s="2370">
        <f>19931.45</f>
        <v>19931.45</v>
      </c>
      <c r="E15" s="2370">
        <f>15302.54</f>
        <v>15302.54</v>
      </c>
      <c r="F15" s="2096">
        <f>E15/D15*100</f>
        <v>76.77584922321256</v>
      </c>
      <c r="G15" s="2093" t="s">
        <v>2167</v>
      </c>
      <c r="H15" s="2370">
        <f>15302.54</f>
        <v>15302.54</v>
      </c>
      <c r="I15" s="2096">
        <f>H15/D15*100</f>
        <v>76.77584922321256</v>
      </c>
      <c r="J15" s="2364" t="s">
        <v>2168</v>
      </c>
      <c r="K15" s="2359"/>
    </row>
    <row r="16" spans="1:11" s="718" customFormat="1" ht="49.5" customHeight="1" x14ac:dyDescent="0.25">
      <c r="A16" s="2367"/>
      <c r="B16" s="2369"/>
      <c r="C16" s="2369"/>
      <c r="D16" s="2371"/>
      <c r="E16" s="2371"/>
      <c r="F16" s="2097"/>
      <c r="G16" s="2095"/>
      <c r="H16" s="2371"/>
      <c r="I16" s="2097"/>
      <c r="J16" s="2365"/>
      <c r="K16" s="2359"/>
    </row>
    <row r="17" spans="1:11" s="718" customFormat="1" ht="246" customHeight="1" x14ac:dyDescent="0.25">
      <c r="A17" s="1287" t="s">
        <v>427</v>
      </c>
      <c r="B17" s="1283" t="s">
        <v>918</v>
      </c>
      <c r="C17" s="1283" t="s">
        <v>214</v>
      </c>
      <c r="D17" s="1286">
        <f>2157.79</f>
        <v>2157.79</v>
      </c>
      <c r="E17" s="1286">
        <v>2143.12</v>
      </c>
      <c r="F17" s="1271">
        <f>E17/D17*100</f>
        <v>99.320137733514386</v>
      </c>
      <c r="G17" s="1291" t="s">
        <v>2121</v>
      </c>
      <c r="H17" s="1286">
        <v>2143.12</v>
      </c>
      <c r="I17" s="1271">
        <f>H17/D17*100</f>
        <v>99.320137733514386</v>
      </c>
      <c r="J17" s="1285" t="s">
        <v>2122</v>
      </c>
      <c r="K17" s="1281"/>
    </row>
    <row r="18" spans="1:11" s="718" customFormat="1" ht="182.25" customHeight="1" x14ac:dyDescent="0.25">
      <c r="A18" s="1315" t="s">
        <v>430</v>
      </c>
      <c r="B18" s="722" t="s">
        <v>919</v>
      </c>
      <c r="C18" s="722" t="s">
        <v>214</v>
      </c>
      <c r="D18" s="1316">
        <f>21285.38</f>
        <v>21285.38</v>
      </c>
      <c r="E18" s="1316">
        <f>21243.65</f>
        <v>21243.65</v>
      </c>
      <c r="F18" s="600">
        <f>E18/D18*100</f>
        <v>99.803949941227259</v>
      </c>
      <c r="G18" s="606" t="s">
        <v>2169</v>
      </c>
      <c r="H18" s="1316">
        <f>21243.65</f>
        <v>21243.65</v>
      </c>
      <c r="I18" s="600">
        <f>H18/D18*100</f>
        <v>99.803949941227259</v>
      </c>
      <c r="J18" s="1317" t="s">
        <v>2123</v>
      </c>
      <c r="K18" s="1281"/>
    </row>
    <row r="19" spans="1:11" s="718" customFormat="1" ht="400.5" customHeight="1" x14ac:dyDescent="0.25">
      <c r="A19" s="1318"/>
      <c r="B19" s="1319"/>
      <c r="C19" s="1319"/>
      <c r="D19" s="1320"/>
      <c r="E19" s="1320"/>
      <c r="F19" s="1321"/>
      <c r="G19" s="1322" t="s">
        <v>2170</v>
      </c>
      <c r="H19" s="1320"/>
      <c r="I19" s="1321"/>
      <c r="J19" s="1322"/>
      <c r="K19" s="1281"/>
    </row>
    <row r="20" spans="1:11" s="718" customFormat="1" ht="310.5" customHeight="1" x14ac:dyDescent="0.25">
      <c r="A20" s="1315" t="s">
        <v>433</v>
      </c>
      <c r="B20" s="722" t="s">
        <v>920</v>
      </c>
      <c r="C20" s="722" t="s">
        <v>214</v>
      </c>
      <c r="D20" s="1316">
        <v>59159.32</v>
      </c>
      <c r="E20" s="1316">
        <v>59159.32</v>
      </c>
      <c r="F20" s="600">
        <f>E20/D20*100</f>
        <v>100</v>
      </c>
      <c r="G20" s="1362" t="s">
        <v>2171</v>
      </c>
      <c r="H20" s="1316">
        <v>59159.32</v>
      </c>
      <c r="I20" s="600">
        <f>H20/D20*100</f>
        <v>100</v>
      </c>
      <c r="J20" s="1317"/>
      <c r="K20" s="2356"/>
    </row>
    <row r="21" spans="1:11" s="718" customFormat="1" ht="192.75" customHeight="1" x14ac:dyDescent="0.25">
      <c r="A21" s="1315"/>
      <c r="B21" s="722" t="s">
        <v>2173</v>
      </c>
      <c r="C21" s="722"/>
      <c r="D21" s="1316"/>
      <c r="E21" s="1316"/>
      <c r="F21" s="600"/>
      <c r="G21" s="1363" t="s">
        <v>2172</v>
      </c>
      <c r="H21" s="1316"/>
      <c r="I21" s="600"/>
      <c r="J21" s="1317"/>
      <c r="K21" s="2356"/>
    </row>
    <row r="22" spans="1:11" s="718" customFormat="1" ht="73.5" customHeight="1" x14ac:dyDescent="0.25">
      <c r="A22" s="1323" t="s">
        <v>24</v>
      </c>
      <c r="B22" s="1324" t="s">
        <v>921</v>
      </c>
      <c r="C22" s="1266" t="s">
        <v>235</v>
      </c>
      <c r="D22" s="725">
        <f>D23+D24</f>
        <v>17916.05</v>
      </c>
      <c r="E22" s="725">
        <f>E23+E24</f>
        <v>17916.04</v>
      </c>
      <c r="F22" s="1272">
        <f t="shared" ref="F22:F25" si="0">E22/D22*100</f>
        <v>99.999944184125411</v>
      </c>
      <c r="G22" s="1325"/>
      <c r="H22" s="725">
        <f>H23+H24</f>
        <v>17916.04</v>
      </c>
      <c r="I22" s="1272">
        <f t="shared" ref="I22:I25" si="1">H22/D22*100</f>
        <v>99.999944184125411</v>
      </c>
      <c r="J22" s="1325"/>
      <c r="K22" s="2356"/>
    </row>
    <row r="23" spans="1:11" s="718" customFormat="1" ht="73.5" customHeight="1" x14ac:dyDescent="0.25">
      <c r="A23" s="2402"/>
      <c r="B23" s="2404"/>
      <c r="C23" s="1326" t="s">
        <v>205</v>
      </c>
      <c r="D23" s="1327">
        <f>D26+D29</f>
        <v>14592.01</v>
      </c>
      <c r="E23" s="1327">
        <f>E26+E29</f>
        <v>14592.01</v>
      </c>
      <c r="F23" s="1267">
        <f t="shared" si="0"/>
        <v>100</v>
      </c>
      <c r="G23" s="2087"/>
      <c r="H23" s="1327">
        <f>H26+H29</f>
        <v>14592.01</v>
      </c>
      <c r="I23" s="1267">
        <f t="shared" si="1"/>
        <v>100</v>
      </c>
      <c r="J23" s="2087"/>
      <c r="K23" s="726"/>
    </row>
    <row r="24" spans="1:11" s="718" customFormat="1" ht="89.25" customHeight="1" x14ac:dyDescent="0.25">
      <c r="A24" s="2403"/>
      <c r="B24" s="2405"/>
      <c r="C24" s="1266" t="s">
        <v>214</v>
      </c>
      <c r="D24" s="725">
        <f>D27+D30</f>
        <v>3324.0400000000004</v>
      </c>
      <c r="E24" s="725">
        <f>E27+E30</f>
        <v>3324.03</v>
      </c>
      <c r="F24" s="1272">
        <f t="shared" si="0"/>
        <v>99.999699161261589</v>
      </c>
      <c r="G24" s="2088"/>
      <c r="H24" s="725">
        <f>H27+H30</f>
        <v>3324.03</v>
      </c>
      <c r="I24" s="1272">
        <f t="shared" si="1"/>
        <v>99.999699161261589</v>
      </c>
      <c r="J24" s="2088"/>
      <c r="K24" s="727"/>
    </row>
    <row r="25" spans="1:11" s="718" customFormat="1" ht="18.75" customHeight="1" x14ac:dyDescent="0.25">
      <c r="A25" s="2410" t="s">
        <v>26</v>
      </c>
      <c r="B25" s="2411" t="s">
        <v>922</v>
      </c>
      <c r="C25" s="1278" t="s">
        <v>235</v>
      </c>
      <c r="D25" s="1279">
        <f>D26+D27</f>
        <v>9300</v>
      </c>
      <c r="E25" s="1279">
        <f>E26+E27</f>
        <v>9300</v>
      </c>
      <c r="F25" s="1270">
        <f t="shared" si="0"/>
        <v>100</v>
      </c>
      <c r="G25" s="2093" t="s">
        <v>2175</v>
      </c>
      <c r="H25" s="1279">
        <f>H26+H27</f>
        <v>9300</v>
      </c>
      <c r="I25" s="1270">
        <f t="shared" si="1"/>
        <v>100</v>
      </c>
      <c r="J25" s="2406"/>
      <c r="K25" s="727"/>
    </row>
    <row r="26" spans="1:11" s="718" customFormat="1" ht="159" customHeight="1" x14ac:dyDescent="0.25">
      <c r="A26" s="2410"/>
      <c r="B26" s="2411"/>
      <c r="C26" s="1278" t="s">
        <v>205</v>
      </c>
      <c r="D26" s="1279">
        <f>9206.99</f>
        <v>9206.99</v>
      </c>
      <c r="E26" s="1279">
        <f>9206.99</f>
        <v>9206.99</v>
      </c>
      <c r="F26" s="1268">
        <f>E26/D26*100</f>
        <v>100</v>
      </c>
      <c r="G26" s="2095"/>
      <c r="H26" s="1279">
        <v>9206.99</v>
      </c>
      <c r="I26" s="1268">
        <f>H26/D26*100</f>
        <v>100</v>
      </c>
      <c r="J26" s="2406"/>
      <c r="K26" s="726"/>
    </row>
    <row r="27" spans="1:11" s="718" customFormat="1" ht="108.75" customHeight="1" x14ac:dyDescent="0.25">
      <c r="A27" s="724"/>
      <c r="B27" s="720" t="s">
        <v>2174</v>
      </c>
      <c r="C27" s="1284" t="s">
        <v>214</v>
      </c>
      <c r="D27" s="1365">
        <f>93.01</f>
        <v>93.01</v>
      </c>
      <c r="E27" s="1365">
        <v>93.01</v>
      </c>
      <c r="F27" s="1360">
        <f>E27/D27*100</f>
        <v>100</v>
      </c>
      <c r="G27" s="1364" t="s">
        <v>2176</v>
      </c>
      <c r="H27" s="1365">
        <v>93.01</v>
      </c>
      <c r="I27" s="1360">
        <f>H27/D27*100</f>
        <v>100</v>
      </c>
      <c r="J27" s="1366"/>
      <c r="K27" s="727"/>
    </row>
    <row r="28" spans="1:11" s="718" customFormat="1" ht="26.25" customHeight="1" x14ac:dyDescent="0.25">
      <c r="A28" s="2410" t="s">
        <v>28</v>
      </c>
      <c r="B28" s="2362" t="s">
        <v>923</v>
      </c>
      <c r="C28" s="1278" t="s">
        <v>235</v>
      </c>
      <c r="D28" s="1279">
        <f>D29+D30</f>
        <v>8616.0500000000011</v>
      </c>
      <c r="E28" s="1279">
        <f>E29+E30</f>
        <v>8616.0400000000009</v>
      </c>
      <c r="F28" s="1268">
        <f>E28/D28*100</f>
        <v>99.999883937535188</v>
      </c>
      <c r="G28" s="2215" t="s">
        <v>2124</v>
      </c>
      <c r="H28" s="1279">
        <f>H29+H30</f>
        <v>8616.0400000000009</v>
      </c>
      <c r="I28" s="1268">
        <f>H28/D28*100</f>
        <v>99.999883937535188</v>
      </c>
      <c r="J28" s="2358"/>
      <c r="K28" s="727"/>
    </row>
    <row r="29" spans="1:11" s="718" customFormat="1" ht="72" x14ac:dyDescent="0.25">
      <c r="A29" s="2410"/>
      <c r="B29" s="2362"/>
      <c r="C29" s="1278" t="s">
        <v>205</v>
      </c>
      <c r="D29" s="1279">
        <v>5385.02</v>
      </c>
      <c r="E29" s="1279">
        <v>5385.02</v>
      </c>
      <c r="F29" s="1268">
        <f t="shared" ref="F29:F33" si="2">E29/D29*100</f>
        <v>100</v>
      </c>
      <c r="G29" s="2215"/>
      <c r="H29" s="1279">
        <v>5385.02</v>
      </c>
      <c r="I29" s="1268">
        <f>H29/D29*100</f>
        <v>100</v>
      </c>
      <c r="J29" s="2358"/>
    </row>
    <row r="30" spans="1:11" s="718" customFormat="1" ht="87.75" customHeight="1" x14ac:dyDescent="0.25">
      <c r="A30" s="2410"/>
      <c r="B30" s="2362"/>
      <c r="C30" s="1278" t="s">
        <v>214</v>
      </c>
      <c r="D30" s="1279">
        <v>3231.03</v>
      </c>
      <c r="E30" s="1279">
        <v>3231.02</v>
      </c>
      <c r="F30" s="1268">
        <f t="shared" si="2"/>
        <v>99.999690501171443</v>
      </c>
      <c r="G30" s="2215"/>
      <c r="H30" s="1279">
        <v>3231.02</v>
      </c>
      <c r="I30" s="1268">
        <f t="shared" ref="I30:I33" si="3">H30/D30*100</f>
        <v>99.999690501171443</v>
      </c>
      <c r="J30" s="2358"/>
    </row>
    <row r="31" spans="1:11" ht="21" customHeight="1" x14ac:dyDescent="0.25">
      <c r="A31" s="2421"/>
      <c r="B31" s="2424" t="s">
        <v>234</v>
      </c>
      <c r="C31" s="1266" t="s">
        <v>235</v>
      </c>
      <c r="D31" s="725">
        <f>D32+D33</f>
        <v>128039.60999999999</v>
      </c>
      <c r="E31" s="725">
        <f>E32+E33</f>
        <v>123176.79999999999</v>
      </c>
      <c r="F31" s="591">
        <f t="shared" si="2"/>
        <v>96.202104957989178</v>
      </c>
      <c r="G31" s="2087"/>
      <c r="H31" s="725">
        <f>H32+H33</f>
        <v>123176.79999999999</v>
      </c>
      <c r="I31" s="591">
        <f t="shared" si="3"/>
        <v>96.202104957989178</v>
      </c>
      <c r="J31" s="2407"/>
    </row>
    <row r="32" spans="1:11" ht="90" x14ac:dyDescent="0.25">
      <c r="A32" s="2422"/>
      <c r="B32" s="2425"/>
      <c r="C32" s="728" t="s">
        <v>205</v>
      </c>
      <c r="D32" s="725">
        <f>D23</f>
        <v>14592.01</v>
      </c>
      <c r="E32" s="725">
        <f>E23</f>
        <v>14592.01</v>
      </c>
      <c r="F32" s="591">
        <f t="shared" si="2"/>
        <v>100</v>
      </c>
      <c r="G32" s="2105"/>
      <c r="H32" s="725">
        <f>H23</f>
        <v>14592.01</v>
      </c>
      <c r="I32" s="591">
        <f t="shared" si="3"/>
        <v>100</v>
      </c>
      <c r="J32" s="2408"/>
    </row>
    <row r="33" spans="1:10" ht="92.25" customHeight="1" x14ac:dyDescent="0.25">
      <c r="A33" s="2423"/>
      <c r="B33" s="2426"/>
      <c r="C33" s="1328" t="s">
        <v>295</v>
      </c>
      <c r="D33" s="1327">
        <f>D10+D24</f>
        <v>113447.59999999999</v>
      </c>
      <c r="E33" s="1327">
        <f>E10+E24</f>
        <v>108584.79</v>
      </c>
      <c r="F33" s="1329">
        <f t="shared" si="2"/>
        <v>95.713606986837974</v>
      </c>
      <c r="G33" s="2088"/>
      <c r="H33" s="1327">
        <f>H10+H24</f>
        <v>108584.79</v>
      </c>
      <c r="I33" s="1329">
        <f t="shared" si="3"/>
        <v>95.713606986837974</v>
      </c>
      <c r="J33" s="2409"/>
    </row>
    <row r="34" spans="1:10" x14ac:dyDescent="0.25">
      <c r="A34" s="1747" t="s">
        <v>924</v>
      </c>
      <c r="B34" s="1747"/>
      <c r="C34" s="1747"/>
      <c r="D34" s="1747"/>
      <c r="E34" s="1747"/>
      <c r="F34" s="1747"/>
      <c r="G34" s="1747"/>
      <c r="H34" s="1747"/>
      <c r="I34" s="1747"/>
      <c r="J34" s="1747"/>
    </row>
    <row r="35" spans="1:10" ht="103.5" customHeight="1" x14ac:dyDescent="0.25">
      <c r="A35" s="1264" t="s">
        <v>16</v>
      </c>
      <c r="B35" s="1266" t="s">
        <v>925</v>
      </c>
      <c r="C35" s="1266" t="s">
        <v>214</v>
      </c>
      <c r="D35" s="725">
        <f>D36+D46+D48+D49+D54+D56</f>
        <v>682609.89999999991</v>
      </c>
      <c r="E35" s="725">
        <f>E36+E46+E48+E49+E54+E56</f>
        <v>676821.01</v>
      </c>
      <c r="F35" s="591">
        <f>E35/D35*100</f>
        <v>99.151947547200834</v>
      </c>
      <c r="G35" s="1330"/>
      <c r="H35" s="725">
        <f>H36+H46+H48+H49+H54+H56</f>
        <v>676821.01</v>
      </c>
      <c r="I35" s="591">
        <f>H35/D35*100</f>
        <v>99.151947547200834</v>
      </c>
      <c r="J35" s="723"/>
    </row>
    <row r="36" spans="1:10" ht="409.6" customHeight="1" x14ac:dyDescent="0.25">
      <c r="A36" s="2366" t="s">
        <v>20</v>
      </c>
      <c r="B36" s="1801" t="s">
        <v>926</v>
      </c>
      <c r="C36" s="2382" t="s">
        <v>214</v>
      </c>
      <c r="D36" s="2414">
        <v>260985.62</v>
      </c>
      <c r="E36" s="2414">
        <v>258682.76</v>
      </c>
      <c r="F36" s="2417">
        <f>E36/D36*100</f>
        <v>99.117629546026336</v>
      </c>
      <c r="G36" s="2364" t="s">
        <v>2177</v>
      </c>
      <c r="H36" s="2414">
        <v>258682.76</v>
      </c>
      <c r="I36" s="2417">
        <f>H36/D36*100</f>
        <v>99.117629546026336</v>
      </c>
      <c r="J36" s="2364" t="s">
        <v>2125</v>
      </c>
    </row>
    <row r="37" spans="1:10" ht="127.5" customHeight="1" x14ac:dyDescent="0.25">
      <c r="A37" s="2412"/>
      <c r="B37" s="1802"/>
      <c r="C37" s="2413"/>
      <c r="D37" s="2415"/>
      <c r="E37" s="2415"/>
      <c r="F37" s="2418"/>
      <c r="G37" s="2420"/>
      <c r="H37" s="2415"/>
      <c r="I37" s="2418"/>
      <c r="J37" s="2420"/>
    </row>
    <row r="38" spans="1:10" ht="243" customHeight="1" x14ac:dyDescent="0.25">
      <c r="A38" s="2367"/>
      <c r="B38" s="1803"/>
      <c r="C38" s="2383"/>
      <c r="D38" s="2416"/>
      <c r="E38" s="2416"/>
      <c r="F38" s="2419"/>
      <c r="G38" s="2365"/>
      <c r="H38" s="2416"/>
      <c r="I38" s="2419"/>
      <c r="J38" s="2365"/>
    </row>
    <row r="39" spans="1:10" ht="167.25" customHeight="1" x14ac:dyDescent="0.25">
      <c r="A39" s="2366"/>
      <c r="B39" s="1801" t="s">
        <v>2126</v>
      </c>
      <c r="C39" s="2430"/>
      <c r="D39" s="2414"/>
      <c r="E39" s="2414"/>
      <c r="F39" s="2417"/>
      <c r="G39" s="2364" t="s">
        <v>2178</v>
      </c>
      <c r="H39" s="2414"/>
      <c r="I39" s="2417"/>
      <c r="J39" s="2101"/>
    </row>
    <row r="40" spans="1:10" ht="360" customHeight="1" x14ac:dyDescent="0.25">
      <c r="A40" s="2412"/>
      <c r="B40" s="1802"/>
      <c r="C40" s="2432"/>
      <c r="D40" s="2415"/>
      <c r="E40" s="2415"/>
      <c r="F40" s="2418"/>
      <c r="G40" s="2420"/>
      <c r="H40" s="2415"/>
      <c r="I40" s="2418"/>
      <c r="J40" s="2104"/>
    </row>
    <row r="41" spans="1:10" ht="225" customHeight="1" x14ac:dyDescent="0.25">
      <c r="A41" s="2367"/>
      <c r="B41" s="1803"/>
      <c r="C41" s="2431"/>
      <c r="D41" s="2416"/>
      <c r="E41" s="2416"/>
      <c r="F41" s="2419"/>
      <c r="G41" s="2365"/>
      <c r="H41" s="2416"/>
      <c r="I41" s="2419"/>
      <c r="J41" s="2102"/>
    </row>
    <row r="42" spans="1:10" ht="405" customHeight="1" x14ac:dyDescent="0.25">
      <c r="A42" s="2366"/>
      <c r="B42" s="2326" t="s">
        <v>2127</v>
      </c>
      <c r="C42" s="2430"/>
      <c r="D42" s="2414"/>
      <c r="E42" s="2414"/>
      <c r="F42" s="2417"/>
      <c r="G42" s="2364" t="s">
        <v>2179</v>
      </c>
      <c r="H42" s="2414"/>
      <c r="I42" s="2417"/>
      <c r="J42" s="2101"/>
    </row>
    <row r="43" spans="1:10" ht="375.75" customHeight="1" x14ac:dyDescent="0.25">
      <c r="A43" s="2367"/>
      <c r="B43" s="2328"/>
      <c r="C43" s="2431"/>
      <c r="D43" s="2416"/>
      <c r="E43" s="2416"/>
      <c r="F43" s="2419"/>
      <c r="G43" s="2365"/>
      <c r="H43" s="2416"/>
      <c r="I43" s="2419"/>
      <c r="J43" s="2102"/>
    </row>
    <row r="44" spans="1:10" ht="15.75" hidden="1" customHeight="1" x14ac:dyDescent="0.25">
      <c r="A44" s="2427"/>
      <c r="B44" s="2428"/>
      <c r="C44" s="2428"/>
      <c r="D44" s="2428"/>
      <c r="E44" s="2428"/>
      <c r="F44" s="2428"/>
      <c r="G44" s="2428"/>
      <c r="H44" s="2428"/>
      <c r="I44" s="2428"/>
      <c r="J44" s="2429"/>
    </row>
    <row r="45" spans="1:10" ht="110.25" customHeight="1" x14ac:dyDescent="0.25">
      <c r="A45" s="1287"/>
      <c r="B45" s="1265" t="s">
        <v>2127</v>
      </c>
      <c r="C45" s="1292"/>
      <c r="D45" s="1289"/>
      <c r="E45" s="1289"/>
      <c r="F45" s="1290"/>
      <c r="G45" s="1285" t="s">
        <v>2180</v>
      </c>
      <c r="H45" s="1289"/>
      <c r="I45" s="1290"/>
      <c r="J45" s="1331"/>
    </row>
    <row r="46" spans="1:10" ht="375.75" customHeight="1" x14ac:dyDescent="0.25">
      <c r="A46" s="721" t="s">
        <v>22</v>
      </c>
      <c r="B46" s="1801" t="s">
        <v>2128</v>
      </c>
      <c r="C46" s="2382" t="s">
        <v>214</v>
      </c>
      <c r="D46" s="2414">
        <f>130536.82</f>
        <v>130536.82</v>
      </c>
      <c r="E46" s="2414">
        <v>129570.48</v>
      </c>
      <c r="F46" s="2417">
        <f>E46/D46*100</f>
        <v>99.259718445722811</v>
      </c>
      <c r="G46" s="2364" t="s">
        <v>2181</v>
      </c>
      <c r="H46" s="2414">
        <f>129570.48</f>
        <v>129570.48</v>
      </c>
      <c r="I46" s="2417">
        <f>H46/D46*100</f>
        <v>99.259718445722811</v>
      </c>
      <c r="J46" s="2093" t="s">
        <v>2129</v>
      </c>
    </row>
    <row r="47" spans="1:10" ht="219.75" customHeight="1" x14ac:dyDescent="0.25">
      <c r="A47" s="724"/>
      <c r="B47" s="1803"/>
      <c r="C47" s="2383"/>
      <c r="D47" s="2416"/>
      <c r="E47" s="2416"/>
      <c r="F47" s="2419"/>
      <c r="G47" s="2365"/>
      <c r="H47" s="2416"/>
      <c r="I47" s="2419"/>
      <c r="J47" s="2095"/>
    </row>
    <row r="48" spans="1:10" ht="141" customHeight="1" x14ac:dyDescent="0.25">
      <c r="A48" s="1294" t="s">
        <v>305</v>
      </c>
      <c r="B48" s="1275" t="s">
        <v>2130</v>
      </c>
      <c r="C48" s="1275" t="s">
        <v>214</v>
      </c>
      <c r="D48" s="1295">
        <f>10453.31</f>
        <v>10453.31</v>
      </c>
      <c r="E48" s="1295">
        <v>10453.31</v>
      </c>
      <c r="F48" s="1296">
        <f>E48/D48*100</f>
        <v>100</v>
      </c>
      <c r="G48" s="1332" t="s">
        <v>2131</v>
      </c>
      <c r="H48" s="1295">
        <v>10453.31</v>
      </c>
      <c r="I48" s="1296">
        <f>H48/D48*100</f>
        <v>100</v>
      </c>
      <c r="J48" s="1276"/>
    </row>
    <row r="49" spans="1:13" ht="409.6" customHeight="1" x14ac:dyDescent="0.25">
      <c r="A49" s="2433" t="s">
        <v>422</v>
      </c>
      <c r="B49" s="2382" t="s">
        <v>2132</v>
      </c>
      <c r="C49" s="2435" t="s">
        <v>214</v>
      </c>
      <c r="D49" s="2437">
        <v>273303.93</v>
      </c>
      <c r="E49" s="2437">
        <f>273198.25</f>
        <v>273198.25</v>
      </c>
      <c r="F49" s="2384">
        <f>E49/D49*100</f>
        <v>99.961332425772284</v>
      </c>
      <c r="G49" s="2439" t="s">
        <v>2182</v>
      </c>
      <c r="H49" s="2437">
        <v>273198.25</v>
      </c>
      <c r="I49" s="2384">
        <f>H49/D49*100</f>
        <v>99.961332425772284</v>
      </c>
      <c r="J49" s="2396"/>
    </row>
    <row r="50" spans="1:13" ht="125.25" customHeight="1" x14ac:dyDescent="0.25">
      <c r="A50" s="2434"/>
      <c r="B50" s="2383"/>
      <c r="C50" s="2436"/>
      <c r="D50" s="2438"/>
      <c r="E50" s="2438"/>
      <c r="F50" s="2385"/>
      <c r="G50" s="2440"/>
      <c r="H50" s="2438"/>
      <c r="I50" s="2385"/>
      <c r="J50" s="2398"/>
    </row>
    <row r="51" spans="1:13" ht="398.25" customHeight="1" x14ac:dyDescent="0.25">
      <c r="A51" s="2433"/>
      <c r="B51" s="2382" t="s">
        <v>2133</v>
      </c>
      <c r="C51" s="2455"/>
      <c r="D51" s="2437"/>
      <c r="E51" s="2437"/>
      <c r="F51" s="2384"/>
      <c r="G51" s="2439" t="s">
        <v>2183</v>
      </c>
      <c r="H51" s="2437"/>
      <c r="I51" s="2384"/>
      <c r="J51" s="2396"/>
    </row>
    <row r="52" spans="1:13" ht="233.25" customHeight="1" x14ac:dyDescent="0.25">
      <c r="A52" s="2434"/>
      <c r="B52" s="2383"/>
      <c r="C52" s="2456"/>
      <c r="D52" s="2438"/>
      <c r="E52" s="2438"/>
      <c r="F52" s="2385"/>
      <c r="G52" s="2440"/>
      <c r="H52" s="2438"/>
      <c r="I52" s="2385"/>
      <c r="J52" s="2398"/>
    </row>
    <row r="53" spans="1:13" ht="269.25" hidden="1" customHeight="1" x14ac:dyDescent="0.25">
      <c r="A53" s="1333"/>
      <c r="B53" s="1293"/>
      <c r="C53" s="1334"/>
      <c r="D53" s="1335"/>
      <c r="E53" s="1335"/>
      <c r="F53" s="1336"/>
      <c r="G53" s="1337"/>
      <c r="H53" s="1335"/>
      <c r="I53" s="1336"/>
      <c r="J53" s="1297"/>
    </row>
    <row r="54" spans="1:13" ht="89.25" customHeight="1" x14ac:dyDescent="0.25">
      <c r="A54" s="2433" t="s">
        <v>566</v>
      </c>
      <c r="B54" s="2382" t="s">
        <v>2134</v>
      </c>
      <c r="C54" s="2382" t="s">
        <v>214</v>
      </c>
      <c r="D54" s="2437">
        <f>833.14</f>
        <v>833.14</v>
      </c>
      <c r="E54" s="2437">
        <v>833.14</v>
      </c>
      <c r="F54" s="2384">
        <f>E54/D54*100</f>
        <v>100</v>
      </c>
      <c r="G54" s="2386" t="s">
        <v>2135</v>
      </c>
      <c r="H54" s="2437">
        <v>833.14</v>
      </c>
      <c r="I54" s="2384">
        <f>H54/D54*100</f>
        <v>100</v>
      </c>
      <c r="J54" s="2396"/>
    </row>
    <row r="55" spans="1:13" ht="51.75" customHeight="1" x14ac:dyDescent="0.25">
      <c r="A55" s="2434"/>
      <c r="B55" s="2383"/>
      <c r="C55" s="2383"/>
      <c r="D55" s="2438"/>
      <c r="E55" s="2438"/>
      <c r="F55" s="2385"/>
      <c r="G55" s="2387"/>
      <c r="H55" s="2438"/>
      <c r="I55" s="2385"/>
      <c r="J55" s="2398"/>
      <c r="M55" s="730"/>
    </row>
    <row r="56" spans="1:13" ht="146.25" customHeight="1" x14ac:dyDescent="0.25">
      <c r="A56" s="1294" t="s">
        <v>570</v>
      </c>
      <c r="B56" s="1275" t="s">
        <v>2136</v>
      </c>
      <c r="C56" s="1275" t="s">
        <v>214</v>
      </c>
      <c r="D56" s="1302">
        <v>6497.08</v>
      </c>
      <c r="E56" s="1302">
        <v>4083.07</v>
      </c>
      <c r="F56" s="1296">
        <f>E56/D56*100</f>
        <v>62.844693308378538</v>
      </c>
      <c r="G56" s="1332" t="s">
        <v>2137</v>
      </c>
      <c r="H56" s="1302">
        <v>4083.07</v>
      </c>
      <c r="I56" s="1296">
        <f>H56/D56*100</f>
        <v>62.844693308378538</v>
      </c>
      <c r="J56" s="1338" t="s">
        <v>2138</v>
      </c>
      <c r="K56" s="731"/>
      <c r="M56" s="732"/>
    </row>
    <row r="57" spans="1:13" ht="82.5" hidden="1" customHeight="1" x14ac:dyDescent="0.25">
      <c r="A57" s="1294"/>
      <c r="B57" s="729"/>
      <c r="C57" s="729"/>
      <c r="D57" s="1302"/>
      <c r="E57" s="1302"/>
      <c r="F57" s="1296"/>
      <c r="G57" s="1339"/>
      <c r="H57" s="1302"/>
      <c r="I57" s="1296"/>
      <c r="J57" s="1276"/>
      <c r="M57" s="730"/>
    </row>
    <row r="58" spans="1:13" s="736" customFormat="1" ht="90" x14ac:dyDescent="0.25">
      <c r="A58" s="733"/>
      <c r="B58" s="458" t="s">
        <v>271</v>
      </c>
      <c r="C58" s="516" t="s">
        <v>214</v>
      </c>
      <c r="D58" s="734">
        <f>D35</f>
        <v>682609.89999999991</v>
      </c>
      <c r="E58" s="734">
        <f>E35</f>
        <v>676821.01</v>
      </c>
      <c r="F58" s="73">
        <f>E58/D58*100</f>
        <v>99.151947547200834</v>
      </c>
      <c r="G58" s="1340"/>
      <c r="H58" s="734">
        <f>H35</f>
        <v>676821.01</v>
      </c>
      <c r="I58" s="73">
        <f>H58/D58*100</f>
        <v>99.151947547200834</v>
      </c>
      <c r="J58" s="735"/>
    </row>
    <row r="59" spans="1:13" s="712" customFormat="1" x14ac:dyDescent="0.25">
      <c r="A59" s="2452" t="s">
        <v>927</v>
      </c>
      <c r="B59" s="2452"/>
      <c r="C59" s="2452"/>
      <c r="D59" s="2452"/>
      <c r="E59" s="2452"/>
      <c r="F59" s="2452"/>
      <c r="G59" s="2452"/>
      <c r="H59" s="2452"/>
      <c r="I59" s="2452"/>
      <c r="J59" s="2452"/>
    </row>
    <row r="60" spans="1:13" s="712" customFormat="1" ht="18.75" customHeight="1" x14ac:dyDescent="0.25">
      <c r="A60" s="2452" t="s">
        <v>685</v>
      </c>
      <c r="B60" s="2453" t="s">
        <v>2139</v>
      </c>
      <c r="C60" s="1298" t="s">
        <v>235</v>
      </c>
      <c r="D60" s="737">
        <f>D61+D62+D63</f>
        <v>0</v>
      </c>
      <c r="E60" s="737">
        <f>E61+E62+E63</f>
        <v>0</v>
      </c>
      <c r="F60" s="738">
        <v>0</v>
      </c>
      <c r="G60" s="2452"/>
      <c r="H60" s="737">
        <f>H61+H62+H63</f>
        <v>0</v>
      </c>
      <c r="I60" s="738">
        <v>0</v>
      </c>
      <c r="J60" s="2454" t="s">
        <v>388</v>
      </c>
    </row>
    <row r="61" spans="1:13" s="712" customFormat="1" ht="56.25" customHeight="1" x14ac:dyDescent="0.25">
      <c r="A61" s="2452"/>
      <c r="B61" s="2453"/>
      <c r="C61" s="1341" t="s">
        <v>205</v>
      </c>
      <c r="D61" s="737">
        <f t="shared" ref="D61:E63" si="4">D65</f>
        <v>0</v>
      </c>
      <c r="E61" s="737">
        <f t="shared" si="4"/>
        <v>0</v>
      </c>
      <c r="F61" s="738">
        <v>0</v>
      </c>
      <c r="G61" s="2452"/>
      <c r="H61" s="737">
        <f>H65</f>
        <v>0</v>
      </c>
      <c r="I61" s="738">
        <v>0</v>
      </c>
      <c r="J61" s="2454"/>
    </row>
    <row r="62" spans="1:13" s="712" customFormat="1" ht="90" x14ac:dyDescent="0.25">
      <c r="A62" s="2452"/>
      <c r="B62" s="2453"/>
      <c r="C62" s="1342" t="s">
        <v>929</v>
      </c>
      <c r="D62" s="737">
        <f t="shared" si="4"/>
        <v>0</v>
      </c>
      <c r="E62" s="737">
        <f t="shared" si="4"/>
        <v>0</v>
      </c>
      <c r="F62" s="738">
        <v>0</v>
      </c>
      <c r="G62" s="2452"/>
      <c r="H62" s="737">
        <f>H66</f>
        <v>0</v>
      </c>
      <c r="I62" s="738">
        <v>0</v>
      </c>
      <c r="J62" s="2454"/>
    </row>
    <row r="63" spans="1:13" s="712" customFormat="1" ht="54" x14ac:dyDescent="0.25">
      <c r="A63" s="2452"/>
      <c r="B63" s="2453"/>
      <c r="C63" s="1342" t="s">
        <v>625</v>
      </c>
      <c r="D63" s="737">
        <f t="shared" si="4"/>
        <v>0</v>
      </c>
      <c r="E63" s="737">
        <f t="shared" si="4"/>
        <v>0</v>
      </c>
      <c r="F63" s="738">
        <v>0</v>
      </c>
      <c r="G63" s="2452"/>
      <c r="H63" s="737">
        <f>H67</f>
        <v>0</v>
      </c>
      <c r="I63" s="738">
        <v>0</v>
      </c>
      <c r="J63" s="2454"/>
    </row>
    <row r="64" spans="1:13" s="712" customFormat="1" ht="18.75" customHeight="1" x14ac:dyDescent="0.25">
      <c r="A64" s="2433" t="s">
        <v>20</v>
      </c>
      <c r="B64" s="2442" t="s">
        <v>2140</v>
      </c>
      <c r="C64" s="1343" t="s">
        <v>235</v>
      </c>
      <c r="D64" s="1344">
        <f>D65+D66+D67</f>
        <v>0</v>
      </c>
      <c r="E64" s="1344">
        <f>E65+E66+E67</f>
        <v>0</v>
      </c>
      <c r="F64" s="739">
        <v>0</v>
      </c>
      <c r="G64" s="2445"/>
      <c r="H64" s="1344">
        <f>H65+H66+H67</f>
        <v>0</v>
      </c>
      <c r="I64" s="739">
        <v>0</v>
      </c>
      <c r="J64" s="2386" t="s">
        <v>388</v>
      </c>
    </row>
    <row r="65" spans="1:10" s="712" customFormat="1" ht="78" customHeight="1" x14ac:dyDescent="0.25">
      <c r="A65" s="2441"/>
      <c r="B65" s="2443"/>
      <c r="C65" s="1345" t="s">
        <v>205</v>
      </c>
      <c r="D65" s="1344">
        <f>D69+D73</f>
        <v>0</v>
      </c>
      <c r="E65" s="1344">
        <f>E69+E73</f>
        <v>0</v>
      </c>
      <c r="F65" s="739">
        <v>0</v>
      </c>
      <c r="G65" s="2446"/>
      <c r="H65" s="1344">
        <f>H69+H73</f>
        <v>0</v>
      </c>
      <c r="I65" s="739">
        <v>0</v>
      </c>
      <c r="J65" s="2448"/>
    </row>
    <row r="66" spans="1:10" s="712" customFormat="1" ht="90" x14ac:dyDescent="0.25">
      <c r="A66" s="2441"/>
      <c r="B66" s="2443"/>
      <c r="C66" s="1346" t="s">
        <v>929</v>
      </c>
      <c r="D66" s="1344">
        <f>D70+D74</f>
        <v>0</v>
      </c>
      <c r="E66" s="1344">
        <f t="shared" ref="E66:F66" si="5">E70+E74</f>
        <v>0</v>
      </c>
      <c r="F66" s="1344">
        <f t="shared" si="5"/>
        <v>0</v>
      </c>
      <c r="G66" s="2446"/>
      <c r="H66" s="1344">
        <f>H70+H74</f>
        <v>0</v>
      </c>
      <c r="I66" s="739">
        <v>0</v>
      </c>
      <c r="J66" s="2448"/>
    </row>
    <row r="67" spans="1:10" s="712" customFormat="1" ht="54" x14ac:dyDescent="0.25">
      <c r="A67" s="2434"/>
      <c r="B67" s="2444"/>
      <c r="C67" s="1346" t="s">
        <v>625</v>
      </c>
      <c r="D67" s="1344">
        <f>D71+D75</f>
        <v>0</v>
      </c>
      <c r="E67" s="1344">
        <f>E71+E75</f>
        <v>0</v>
      </c>
      <c r="F67" s="739">
        <v>0</v>
      </c>
      <c r="G67" s="2447"/>
      <c r="H67" s="1344">
        <f>H71+H75</f>
        <v>0</v>
      </c>
      <c r="I67" s="739">
        <v>0</v>
      </c>
      <c r="J67" s="2387"/>
    </row>
    <row r="68" spans="1:10" s="712" customFormat="1" ht="18.75" customHeight="1" x14ac:dyDescent="0.25">
      <c r="A68" s="2449" t="s">
        <v>627</v>
      </c>
      <c r="B68" s="2450" t="s">
        <v>928</v>
      </c>
      <c r="C68" s="1343" t="s">
        <v>235</v>
      </c>
      <c r="D68" s="1344">
        <f>D69+D70+D71</f>
        <v>0</v>
      </c>
      <c r="E68" s="1344">
        <f>E69+E70+E71</f>
        <v>0</v>
      </c>
      <c r="F68" s="739">
        <v>0</v>
      </c>
      <c r="G68" s="2449"/>
      <c r="H68" s="1344">
        <f>H69+H70+H71</f>
        <v>0</v>
      </c>
      <c r="I68" s="739">
        <v>0</v>
      </c>
      <c r="J68" s="2451" t="s">
        <v>388</v>
      </c>
    </row>
    <row r="69" spans="1:10" s="712" customFormat="1" ht="72" x14ac:dyDescent="0.25">
      <c r="A69" s="2449"/>
      <c r="B69" s="2450"/>
      <c r="C69" s="1345" t="s">
        <v>205</v>
      </c>
      <c r="D69" s="1344">
        <v>0</v>
      </c>
      <c r="E69" s="1344">
        <v>0</v>
      </c>
      <c r="F69" s="739">
        <v>0</v>
      </c>
      <c r="G69" s="2449"/>
      <c r="H69" s="1344">
        <v>0</v>
      </c>
      <c r="I69" s="739">
        <v>0</v>
      </c>
      <c r="J69" s="2451"/>
    </row>
    <row r="70" spans="1:10" s="712" customFormat="1" ht="90" x14ac:dyDescent="0.25">
      <c r="A70" s="2449"/>
      <c r="B70" s="2450"/>
      <c r="C70" s="1346" t="s">
        <v>929</v>
      </c>
      <c r="D70" s="1344">
        <v>0</v>
      </c>
      <c r="E70" s="1344">
        <v>0</v>
      </c>
      <c r="F70" s="739">
        <v>0</v>
      </c>
      <c r="G70" s="2449"/>
      <c r="H70" s="1344">
        <v>0</v>
      </c>
      <c r="I70" s="739">
        <v>0</v>
      </c>
      <c r="J70" s="2451"/>
    </row>
    <row r="71" spans="1:10" s="712" customFormat="1" ht="60" customHeight="1" x14ac:dyDescent="0.25">
      <c r="A71" s="2449"/>
      <c r="B71" s="2450"/>
      <c r="C71" s="1346" t="s">
        <v>625</v>
      </c>
      <c r="D71" s="1344">
        <v>0</v>
      </c>
      <c r="E71" s="1344">
        <v>0</v>
      </c>
      <c r="F71" s="739">
        <v>0</v>
      </c>
      <c r="G71" s="2449"/>
      <c r="H71" s="1344">
        <v>0</v>
      </c>
      <c r="I71" s="739">
        <v>0</v>
      </c>
      <c r="J71" s="2451"/>
    </row>
    <row r="72" spans="1:10" s="712" customFormat="1" ht="18.75" customHeight="1" x14ac:dyDescent="0.25">
      <c r="A72" s="2433" t="s">
        <v>630</v>
      </c>
      <c r="B72" s="2442" t="s">
        <v>930</v>
      </c>
      <c r="C72" s="1343" t="s">
        <v>235</v>
      </c>
      <c r="D72" s="1344">
        <f>D73+D74+D75</f>
        <v>0</v>
      </c>
      <c r="E72" s="1344">
        <f>E73+E74+E75</f>
        <v>0</v>
      </c>
      <c r="F72" s="739">
        <v>0</v>
      </c>
      <c r="G72" s="2449"/>
      <c r="H72" s="1344">
        <f>H73+H74+H75</f>
        <v>0</v>
      </c>
      <c r="I72" s="739">
        <v>0</v>
      </c>
      <c r="J72" s="2386" t="s">
        <v>388</v>
      </c>
    </row>
    <row r="73" spans="1:10" s="712" customFormat="1" ht="72" x14ac:dyDescent="0.25">
      <c r="A73" s="2441"/>
      <c r="B73" s="2443"/>
      <c r="C73" s="1345" t="s">
        <v>205</v>
      </c>
      <c r="D73" s="1344">
        <v>0</v>
      </c>
      <c r="E73" s="1344">
        <v>0</v>
      </c>
      <c r="F73" s="739">
        <v>0</v>
      </c>
      <c r="G73" s="2449"/>
      <c r="H73" s="1344">
        <v>0</v>
      </c>
      <c r="I73" s="739">
        <v>0</v>
      </c>
      <c r="J73" s="2448"/>
    </row>
    <row r="74" spans="1:10" s="712" customFormat="1" ht="90" x14ac:dyDescent="0.25">
      <c r="A74" s="2441"/>
      <c r="B74" s="2443"/>
      <c r="C74" s="1346" t="s">
        <v>929</v>
      </c>
      <c r="D74" s="1344">
        <v>0</v>
      </c>
      <c r="E74" s="1344">
        <v>0</v>
      </c>
      <c r="F74" s="739">
        <v>0</v>
      </c>
      <c r="G74" s="2449"/>
      <c r="H74" s="1344">
        <v>0</v>
      </c>
      <c r="I74" s="739">
        <v>0</v>
      </c>
      <c r="J74" s="2448"/>
    </row>
    <row r="75" spans="1:10" s="712" customFormat="1" ht="68.25" customHeight="1" x14ac:dyDescent="0.25">
      <c r="A75" s="2434"/>
      <c r="B75" s="2444"/>
      <c r="C75" s="1346" t="s">
        <v>625</v>
      </c>
      <c r="D75" s="1344">
        <v>0</v>
      </c>
      <c r="E75" s="1344">
        <v>0</v>
      </c>
      <c r="F75" s="739">
        <v>0</v>
      </c>
      <c r="G75" s="2449"/>
      <c r="H75" s="1344">
        <v>0</v>
      </c>
      <c r="I75" s="739">
        <v>0</v>
      </c>
      <c r="J75" s="2387"/>
    </row>
    <row r="76" spans="1:10" ht="20.25" customHeight="1" x14ac:dyDescent="0.25">
      <c r="A76" s="2457" t="s">
        <v>24</v>
      </c>
      <c r="B76" s="2460" t="s">
        <v>931</v>
      </c>
      <c r="C76" s="688" t="s">
        <v>235</v>
      </c>
      <c r="D76" s="740">
        <f>D77+D78</f>
        <v>13804.23</v>
      </c>
      <c r="E76" s="740">
        <f>E77+E78</f>
        <v>13165.880000000001</v>
      </c>
      <c r="F76" s="741">
        <f>E76/D76*100</f>
        <v>95.375692813000086</v>
      </c>
      <c r="G76" s="2463"/>
      <c r="H76" s="740">
        <f>H77+H78</f>
        <v>13165.960000000001</v>
      </c>
      <c r="I76" s="741">
        <f>H76/D76*100</f>
        <v>95.376272345505697</v>
      </c>
      <c r="J76" s="2396"/>
    </row>
    <row r="77" spans="1:10" ht="96" customHeight="1" x14ac:dyDescent="0.25">
      <c r="A77" s="2458"/>
      <c r="B77" s="2461"/>
      <c r="C77" s="688" t="s">
        <v>205</v>
      </c>
      <c r="D77" s="740">
        <f>D91</f>
        <v>1062.1199999999999</v>
      </c>
      <c r="E77" s="740">
        <f>E91</f>
        <v>1062.1099999999999</v>
      </c>
      <c r="F77" s="741">
        <f>E77/D77*100</f>
        <v>99.999058486799981</v>
      </c>
      <c r="G77" s="2464"/>
      <c r="H77" s="740">
        <f>H91</f>
        <v>1062.1099999999999</v>
      </c>
      <c r="I77" s="741">
        <f>H77/D77*100</f>
        <v>99.999058486799981</v>
      </c>
      <c r="J77" s="2397"/>
    </row>
    <row r="78" spans="1:10" ht="102" customHeight="1" x14ac:dyDescent="0.25">
      <c r="A78" s="2459"/>
      <c r="B78" s="2462"/>
      <c r="C78" s="1304" t="s">
        <v>214</v>
      </c>
      <c r="D78" s="1347">
        <f>D79+D92</f>
        <v>12742.109999999999</v>
      </c>
      <c r="E78" s="1348">
        <f>E79+E92</f>
        <v>12103.77</v>
      </c>
      <c r="F78" s="1349">
        <f>E78/D78*100</f>
        <v>94.99031165168094</v>
      </c>
      <c r="G78" s="2465"/>
      <c r="H78" s="1348">
        <f>H79+H92</f>
        <v>12103.85</v>
      </c>
      <c r="I78" s="1350">
        <f>H78/D78*100</f>
        <v>94.990939491183184</v>
      </c>
      <c r="J78" s="2398"/>
    </row>
    <row r="79" spans="1:10" ht="93" customHeight="1" x14ac:dyDescent="0.25">
      <c r="A79" s="1351" t="s">
        <v>26</v>
      </c>
      <c r="B79" s="462" t="s">
        <v>2141</v>
      </c>
      <c r="C79" s="1352" t="s">
        <v>214</v>
      </c>
      <c r="D79" s="1344">
        <f>D81</f>
        <v>12104.829999999998</v>
      </c>
      <c r="E79" s="1344">
        <f>E81</f>
        <v>11466.49</v>
      </c>
      <c r="F79" s="739">
        <f>E79/D79*100</f>
        <v>94.726567824579121</v>
      </c>
      <c r="G79" s="1352" t="s">
        <v>2142</v>
      </c>
      <c r="H79" s="1344">
        <f>H81</f>
        <v>11466.57</v>
      </c>
      <c r="I79" s="739">
        <f>H79/D79*100</f>
        <v>94.727228717792826</v>
      </c>
      <c r="J79" s="1352"/>
    </row>
    <row r="80" spans="1:10" ht="168" customHeight="1" x14ac:dyDescent="0.25">
      <c r="A80" s="1274" t="s">
        <v>932</v>
      </c>
      <c r="B80" s="1300" t="s">
        <v>2143</v>
      </c>
      <c r="C80" s="1352" t="s">
        <v>214</v>
      </c>
      <c r="D80" s="1344">
        <v>0</v>
      </c>
      <c r="E80" s="1344">
        <v>0</v>
      </c>
      <c r="F80" s="739">
        <v>0</v>
      </c>
      <c r="G80" s="1352" t="s">
        <v>2144</v>
      </c>
      <c r="H80" s="1344">
        <v>0</v>
      </c>
      <c r="I80" s="739">
        <v>0</v>
      </c>
      <c r="J80" s="1352"/>
    </row>
    <row r="81" spans="1:11" ht="90" customHeight="1" x14ac:dyDescent="0.25">
      <c r="A81" s="1351" t="s">
        <v>933</v>
      </c>
      <c r="B81" s="462" t="s">
        <v>2145</v>
      </c>
      <c r="C81" s="1275" t="s">
        <v>214</v>
      </c>
      <c r="D81" s="1302">
        <f>D82+D84+D86+D87+D89</f>
        <v>12104.829999999998</v>
      </c>
      <c r="E81" s="1302">
        <f>E82+E84+E86+E87+E89</f>
        <v>11466.49</v>
      </c>
      <c r="F81" s="1303">
        <f>E81/D81*100</f>
        <v>94.726567824579121</v>
      </c>
      <c r="G81" s="1301" t="s">
        <v>2146</v>
      </c>
      <c r="H81" s="1302">
        <f>H82+H84+H86+H87+H89</f>
        <v>11466.57</v>
      </c>
      <c r="I81" s="1303">
        <f>H81/D81*100</f>
        <v>94.727228717792826</v>
      </c>
      <c r="J81" s="744"/>
    </row>
    <row r="82" spans="1:11" ht="135.75" customHeight="1" x14ac:dyDescent="0.25">
      <c r="A82" s="2380" t="s">
        <v>934</v>
      </c>
      <c r="B82" s="2311" t="s">
        <v>2147</v>
      </c>
      <c r="C82" s="2382" t="s">
        <v>214</v>
      </c>
      <c r="D82" s="2374">
        <f>4494.53</f>
        <v>4494.53</v>
      </c>
      <c r="E82" s="2374">
        <v>4463.46</v>
      </c>
      <c r="F82" s="2376">
        <f>E82/D82*100</f>
        <v>99.308715260550045</v>
      </c>
      <c r="G82" s="2372" t="s">
        <v>2148</v>
      </c>
      <c r="H82" s="2374">
        <f>4463.46</f>
        <v>4463.46</v>
      </c>
      <c r="I82" s="2376">
        <f>H82/D82*100</f>
        <v>99.308715260550045</v>
      </c>
      <c r="J82" s="2378" t="s">
        <v>935</v>
      </c>
    </row>
    <row r="83" spans="1:11" ht="132.75" customHeight="1" x14ac:dyDescent="0.25">
      <c r="A83" s="2381"/>
      <c r="B83" s="2313"/>
      <c r="C83" s="2383"/>
      <c r="D83" s="2375"/>
      <c r="E83" s="2375"/>
      <c r="F83" s="2377"/>
      <c r="G83" s="2373"/>
      <c r="H83" s="2375"/>
      <c r="I83" s="2377"/>
      <c r="J83" s="2379"/>
    </row>
    <row r="84" spans="1:11" ht="108" customHeight="1" x14ac:dyDescent="0.25">
      <c r="A84" s="2380" t="s">
        <v>936</v>
      </c>
      <c r="B84" s="2311" t="s">
        <v>2149</v>
      </c>
      <c r="C84" s="2382" t="s">
        <v>214</v>
      </c>
      <c r="D84" s="2374">
        <f>2870.6</f>
        <v>2870.6</v>
      </c>
      <c r="E84" s="2374">
        <f>2787.5</f>
        <v>2787.5</v>
      </c>
      <c r="F84" s="2384">
        <f>E84/D84*100</f>
        <v>97.105134815021259</v>
      </c>
      <c r="G84" s="2386" t="s">
        <v>2150</v>
      </c>
      <c r="H84" s="2374">
        <f>2787.58</f>
        <v>2787.58</v>
      </c>
      <c r="I84" s="2384">
        <f>H84/D84*100</f>
        <v>97.107921688845536</v>
      </c>
      <c r="J84" s="2388" t="s">
        <v>937</v>
      </c>
    </row>
    <row r="85" spans="1:11" ht="126.75" customHeight="1" x14ac:dyDescent="0.25">
      <c r="A85" s="2381"/>
      <c r="B85" s="2313"/>
      <c r="C85" s="2383"/>
      <c r="D85" s="2375"/>
      <c r="E85" s="2375"/>
      <c r="F85" s="2385"/>
      <c r="G85" s="2387"/>
      <c r="H85" s="2375"/>
      <c r="I85" s="2385"/>
      <c r="J85" s="2389"/>
    </row>
    <row r="86" spans="1:11" ht="255" customHeight="1" x14ac:dyDescent="0.25">
      <c r="A86" s="1351" t="s">
        <v>938</v>
      </c>
      <c r="B86" s="462" t="s">
        <v>2151</v>
      </c>
      <c r="C86" s="462" t="s">
        <v>214</v>
      </c>
      <c r="D86" s="1353">
        <f>3670.7</f>
        <v>3670.7</v>
      </c>
      <c r="E86" s="1353">
        <f>3338.82</f>
        <v>3338.82</v>
      </c>
      <c r="F86" s="1354">
        <f>E86/D86*100</f>
        <v>90.958672732721297</v>
      </c>
      <c r="G86" s="1305" t="s">
        <v>2152</v>
      </c>
      <c r="H86" s="1353">
        <v>3338.82</v>
      </c>
      <c r="I86" s="1354">
        <f>H86/D86*100</f>
        <v>90.958672732721297</v>
      </c>
      <c r="J86" s="1305" t="s">
        <v>939</v>
      </c>
    </row>
    <row r="87" spans="1:11" ht="92.25" customHeight="1" x14ac:dyDescent="0.25">
      <c r="A87" s="2380" t="s">
        <v>940</v>
      </c>
      <c r="B87" s="2311" t="s">
        <v>2153</v>
      </c>
      <c r="C87" s="2382" t="s">
        <v>214</v>
      </c>
      <c r="D87" s="2374">
        <f>569</f>
        <v>569</v>
      </c>
      <c r="E87" s="2374">
        <v>376.71</v>
      </c>
      <c r="F87" s="2376">
        <f>E87/D87*100</f>
        <v>66.205623901581717</v>
      </c>
      <c r="G87" s="2388" t="s">
        <v>2154</v>
      </c>
      <c r="H87" s="2374">
        <v>376.71</v>
      </c>
      <c r="I87" s="2376">
        <f>H87/D87*100</f>
        <v>66.205623901581717</v>
      </c>
      <c r="J87" s="2386" t="s">
        <v>2155</v>
      </c>
    </row>
    <row r="88" spans="1:11" ht="54.75" customHeight="1" x14ac:dyDescent="0.25">
      <c r="A88" s="2381"/>
      <c r="B88" s="2313"/>
      <c r="C88" s="2383"/>
      <c r="D88" s="2375"/>
      <c r="E88" s="2375"/>
      <c r="F88" s="2377"/>
      <c r="G88" s="2389"/>
      <c r="H88" s="2375"/>
      <c r="I88" s="2377"/>
      <c r="J88" s="2387"/>
    </row>
    <row r="89" spans="1:11" ht="144" customHeight="1" x14ac:dyDescent="0.25">
      <c r="A89" s="1274" t="s">
        <v>941</v>
      </c>
      <c r="B89" s="1300" t="s">
        <v>2156</v>
      </c>
      <c r="C89" s="1275" t="s">
        <v>214</v>
      </c>
      <c r="D89" s="1302">
        <f>500</f>
        <v>500</v>
      </c>
      <c r="E89" s="1302">
        <f>500</f>
        <v>500</v>
      </c>
      <c r="F89" s="1303">
        <f>E89/D89*100</f>
        <v>100</v>
      </c>
      <c r="G89" s="1276" t="s">
        <v>2157</v>
      </c>
      <c r="H89" s="1302">
        <f>500</f>
        <v>500</v>
      </c>
      <c r="I89" s="1303">
        <f>H89/D89*100</f>
        <v>100</v>
      </c>
      <c r="J89" s="1276"/>
    </row>
    <row r="90" spans="1:11" ht="21" customHeight="1" x14ac:dyDescent="0.25">
      <c r="A90" s="2380" t="s">
        <v>703</v>
      </c>
      <c r="B90" s="2311" t="s">
        <v>2158</v>
      </c>
      <c r="C90" s="1275" t="s">
        <v>942</v>
      </c>
      <c r="D90" s="1302">
        <f>D91+D92</f>
        <v>1699.3999999999999</v>
      </c>
      <c r="E90" s="1302">
        <f>E91+E92</f>
        <v>1699.3899999999999</v>
      </c>
      <c r="F90" s="1303">
        <f>E90/D90*100</f>
        <v>99.999411557020125</v>
      </c>
      <c r="G90" s="2388" t="s">
        <v>2159</v>
      </c>
      <c r="H90" s="1302">
        <f>H91+H92</f>
        <v>1699.3899999999999</v>
      </c>
      <c r="I90" s="1303">
        <f>H90/D90*100</f>
        <v>99.999411557020125</v>
      </c>
      <c r="J90" s="2396"/>
    </row>
    <row r="91" spans="1:11" ht="73.5" customHeight="1" x14ac:dyDescent="0.25">
      <c r="A91" s="2394"/>
      <c r="B91" s="2312"/>
      <c r="C91" s="1275" t="s">
        <v>205</v>
      </c>
      <c r="D91" s="745">
        <f>1062.12</f>
        <v>1062.1199999999999</v>
      </c>
      <c r="E91" s="1302">
        <f>1062.11</f>
        <v>1062.1099999999999</v>
      </c>
      <c r="F91" s="1303">
        <f t="shared" ref="F91:F92" si="6">E91/D91*100</f>
        <v>99.999058486799981</v>
      </c>
      <c r="G91" s="2395"/>
      <c r="H91" s="1302">
        <v>1062.1099999999999</v>
      </c>
      <c r="I91" s="1303">
        <f t="shared" ref="I91:I92" si="7">H91/D91*100</f>
        <v>99.999058486799981</v>
      </c>
      <c r="J91" s="2397"/>
    </row>
    <row r="92" spans="1:11" ht="84.75" customHeight="1" x14ac:dyDescent="0.25">
      <c r="A92" s="2381"/>
      <c r="B92" s="2313"/>
      <c r="C92" s="1288" t="s">
        <v>214</v>
      </c>
      <c r="D92" s="1355">
        <v>637.28</v>
      </c>
      <c r="E92" s="1355">
        <v>637.28</v>
      </c>
      <c r="F92" s="1356">
        <f t="shared" si="6"/>
        <v>100</v>
      </c>
      <c r="G92" s="2389"/>
      <c r="H92" s="1355">
        <v>637.28</v>
      </c>
      <c r="I92" s="1356">
        <f t="shared" si="7"/>
        <v>100</v>
      </c>
      <c r="J92" s="2398"/>
    </row>
    <row r="93" spans="1:11" s="712" customFormat="1" x14ac:dyDescent="0.25">
      <c r="A93" s="2399"/>
      <c r="B93" s="2400" t="s">
        <v>292</v>
      </c>
      <c r="C93" s="688" t="s">
        <v>235</v>
      </c>
      <c r="D93" s="743">
        <f>D94+D95</f>
        <v>13804.23</v>
      </c>
      <c r="E93" s="743">
        <f>E94+E95</f>
        <v>13165.880000000001</v>
      </c>
      <c r="F93" s="746">
        <f>E93/D93*100</f>
        <v>95.375692813000086</v>
      </c>
      <c r="G93" s="2401"/>
      <c r="H93" s="743">
        <f>H94+H95</f>
        <v>13165.960000000001</v>
      </c>
      <c r="I93" s="746">
        <f>H93/D93*100</f>
        <v>95.376272345505697</v>
      </c>
      <c r="J93" s="2390"/>
    </row>
    <row r="94" spans="1:11" s="712" customFormat="1" ht="90" x14ac:dyDescent="0.25">
      <c r="A94" s="2399"/>
      <c r="B94" s="2400"/>
      <c r="C94" s="747" t="s">
        <v>205</v>
      </c>
      <c r="D94" s="742">
        <f>D77</f>
        <v>1062.1199999999999</v>
      </c>
      <c r="E94" s="743">
        <f>E77</f>
        <v>1062.1099999999999</v>
      </c>
      <c r="F94" s="746">
        <f t="shared" ref="F94:F95" si="8">E94/D94*100</f>
        <v>99.999058486799981</v>
      </c>
      <c r="G94" s="2401"/>
      <c r="H94" s="743">
        <f>H77</f>
        <v>1062.1099999999999</v>
      </c>
      <c r="I94" s="746">
        <f t="shared" ref="I94:I95" si="9">H94/D94*100</f>
        <v>99.999058486799981</v>
      </c>
      <c r="J94" s="2390"/>
    </row>
    <row r="95" spans="1:11" s="712" customFormat="1" ht="90" x14ac:dyDescent="0.25">
      <c r="A95" s="2399"/>
      <c r="B95" s="2400"/>
      <c r="C95" s="747" t="s">
        <v>295</v>
      </c>
      <c r="D95" s="742">
        <f>D78</f>
        <v>12742.109999999999</v>
      </c>
      <c r="E95" s="743">
        <f>E78</f>
        <v>12103.77</v>
      </c>
      <c r="F95" s="746">
        <f t="shared" si="8"/>
        <v>94.99031165168094</v>
      </c>
      <c r="G95" s="2401"/>
      <c r="H95" s="743">
        <f>H78</f>
        <v>12103.85</v>
      </c>
      <c r="I95" s="746">
        <f t="shared" si="9"/>
        <v>94.990939491183184</v>
      </c>
      <c r="J95" s="2390"/>
      <c r="K95" s="748"/>
    </row>
    <row r="96" spans="1:11" ht="18.75" customHeight="1" x14ac:dyDescent="0.25">
      <c r="A96" s="2391"/>
      <c r="B96" s="2392" t="s">
        <v>314</v>
      </c>
      <c r="C96" s="516" t="s">
        <v>235</v>
      </c>
      <c r="D96" s="734">
        <f>D97+D98</f>
        <v>824453.73999999987</v>
      </c>
      <c r="E96" s="734">
        <f>E97+E98</f>
        <v>813163.69000000006</v>
      </c>
      <c r="F96" s="73">
        <f>E96/D96*100</f>
        <v>98.630602367089764</v>
      </c>
      <c r="G96" s="2393"/>
      <c r="H96" s="734">
        <f>H97+H98</f>
        <v>813163.77</v>
      </c>
      <c r="I96" s="73">
        <f>H96/D96*100</f>
        <v>98.630612070484418</v>
      </c>
      <c r="J96" s="2393"/>
    </row>
    <row r="97" spans="1:13" ht="73.5" customHeight="1" x14ac:dyDescent="0.25">
      <c r="A97" s="2391"/>
      <c r="B97" s="2392"/>
      <c r="C97" s="747" t="s">
        <v>205</v>
      </c>
      <c r="D97" s="725">
        <f>D32+D94</f>
        <v>15654.130000000001</v>
      </c>
      <c r="E97" s="725">
        <f>E32+E94</f>
        <v>15654.12</v>
      </c>
      <c r="F97" s="73">
        <f t="shared" ref="F97:F98" si="10">E97/D97*100</f>
        <v>99.999936119094443</v>
      </c>
      <c r="G97" s="2393"/>
      <c r="H97" s="734">
        <f>H32+H94</f>
        <v>15654.12</v>
      </c>
      <c r="I97" s="73">
        <f t="shared" ref="I97:I98" si="11">H97/D97*100</f>
        <v>99.999936119094443</v>
      </c>
      <c r="J97" s="2393"/>
    </row>
    <row r="98" spans="1:13" ht="93" customHeight="1" x14ac:dyDescent="0.25">
      <c r="A98" s="2391"/>
      <c r="B98" s="2392"/>
      <c r="C98" s="747" t="s">
        <v>295</v>
      </c>
      <c r="D98" s="725">
        <f>D33+D58+D95</f>
        <v>808799.60999999987</v>
      </c>
      <c r="E98" s="725">
        <f>E33+E58+E95</f>
        <v>797509.57000000007</v>
      </c>
      <c r="F98" s="73">
        <f t="shared" si="10"/>
        <v>98.604099227990503</v>
      </c>
      <c r="G98" s="2393"/>
      <c r="H98" s="734">
        <f>H33+H58+H95</f>
        <v>797509.65</v>
      </c>
      <c r="I98" s="73">
        <f t="shared" si="11"/>
        <v>98.604109119192103</v>
      </c>
      <c r="J98" s="2393"/>
    </row>
    <row r="99" spans="1:13" x14ac:dyDescent="0.25">
      <c r="A99" s="1277"/>
      <c r="B99" s="709"/>
      <c r="C99" s="709"/>
      <c r="D99" s="749"/>
      <c r="E99" s="749"/>
      <c r="F99" s="750"/>
      <c r="G99" s="751"/>
      <c r="H99" s="749"/>
      <c r="I99" s="750"/>
      <c r="J99" s="752"/>
    </row>
    <row r="100" spans="1:13" x14ac:dyDescent="0.25">
      <c r="J100" s="756"/>
    </row>
    <row r="102" spans="1:13" s="753" customFormat="1" x14ac:dyDescent="0.25">
      <c r="B102" s="754"/>
      <c r="C102" s="754"/>
      <c r="E102" s="757"/>
      <c r="G102" s="755"/>
      <c r="J102" s="755"/>
      <c r="K102" s="706"/>
      <c r="L102" s="706"/>
      <c r="M102" s="706"/>
    </row>
    <row r="108" spans="1:13" s="753" customFormat="1" x14ac:dyDescent="0.25">
      <c r="B108" s="754"/>
      <c r="C108" s="754"/>
      <c r="D108" s="757"/>
      <c r="G108" s="755"/>
      <c r="J108" s="755"/>
      <c r="K108" s="706"/>
      <c r="L108" s="706"/>
      <c r="M108" s="706"/>
    </row>
  </sheetData>
  <mergeCells count="177">
    <mergeCell ref="J76:J78"/>
    <mergeCell ref="A72:A75"/>
    <mergeCell ref="B72:B75"/>
    <mergeCell ref="G72:G73"/>
    <mergeCell ref="J72:J75"/>
    <mergeCell ref="G74:G75"/>
    <mergeCell ref="A76:A78"/>
    <mergeCell ref="B76:B78"/>
    <mergeCell ref="G76:G78"/>
    <mergeCell ref="E51:E52"/>
    <mergeCell ref="J60:J63"/>
    <mergeCell ref="J51:J52"/>
    <mergeCell ref="I54:I55"/>
    <mergeCell ref="H54:H55"/>
    <mergeCell ref="A51:A52"/>
    <mergeCell ref="B51:B52"/>
    <mergeCell ref="C51:C52"/>
    <mergeCell ref="D51:D52"/>
    <mergeCell ref="F51:F52"/>
    <mergeCell ref="G51:G52"/>
    <mergeCell ref="H51:H52"/>
    <mergeCell ref="I51:I52"/>
    <mergeCell ref="A64:A67"/>
    <mergeCell ref="B64:B67"/>
    <mergeCell ref="G64:G67"/>
    <mergeCell ref="J64:J67"/>
    <mergeCell ref="A68:A71"/>
    <mergeCell ref="B68:B71"/>
    <mergeCell ref="G68:G71"/>
    <mergeCell ref="J68:J71"/>
    <mergeCell ref="J54:J55"/>
    <mergeCell ref="A59:J59"/>
    <mergeCell ref="G60:G63"/>
    <mergeCell ref="A54:A55"/>
    <mergeCell ref="B54:B55"/>
    <mergeCell ref="C54:C55"/>
    <mergeCell ref="D54:D55"/>
    <mergeCell ref="E54:E55"/>
    <mergeCell ref="F54:F55"/>
    <mergeCell ref="G54:G55"/>
    <mergeCell ref="A60:A63"/>
    <mergeCell ref="B60:B63"/>
    <mergeCell ref="A39:A41"/>
    <mergeCell ref="B39:B41"/>
    <mergeCell ref="C39:C41"/>
    <mergeCell ref="D39:D41"/>
    <mergeCell ref="I46:I47"/>
    <mergeCell ref="J46:J47"/>
    <mergeCell ref="G46:G47"/>
    <mergeCell ref="A49:A50"/>
    <mergeCell ref="B49:B50"/>
    <mergeCell ref="C49:C50"/>
    <mergeCell ref="D49:D50"/>
    <mergeCell ref="E49:E50"/>
    <mergeCell ref="G49:G50"/>
    <mergeCell ref="H49:H50"/>
    <mergeCell ref="E39:E41"/>
    <mergeCell ref="F39:F41"/>
    <mergeCell ref="G39:G41"/>
    <mergeCell ref="H39:H41"/>
    <mergeCell ref="I39:I41"/>
    <mergeCell ref="I42:I43"/>
    <mergeCell ref="I49:I50"/>
    <mergeCell ref="J49:J50"/>
    <mergeCell ref="F49:F50"/>
    <mergeCell ref="A34:J34"/>
    <mergeCell ref="A28:A30"/>
    <mergeCell ref="B28:B30"/>
    <mergeCell ref="G28:G30"/>
    <mergeCell ref="J28:J30"/>
    <mergeCell ref="A31:A33"/>
    <mergeCell ref="B31:B33"/>
    <mergeCell ref="A44:J44"/>
    <mergeCell ref="B46:B47"/>
    <mergeCell ref="C46:C47"/>
    <mergeCell ref="D46:D47"/>
    <mergeCell ref="E46:E47"/>
    <mergeCell ref="F46:F47"/>
    <mergeCell ref="H46:H47"/>
    <mergeCell ref="J42:J43"/>
    <mergeCell ref="J39:J41"/>
    <mergeCell ref="A42:A43"/>
    <mergeCell ref="B42:B43"/>
    <mergeCell ref="C42:C43"/>
    <mergeCell ref="D42:D43"/>
    <mergeCell ref="E42:E43"/>
    <mergeCell ref="F42:F43"/>
    <mergeCell ref="G42:G43"/>
    <mergeCell ref="H42:H43"/>
    <mergeCell ref="A36:A38"/>
    <mergeCell ref="B36:B38"/>
    <mergeCell ref="C36:C38"/>
    <mergeCell ref="D36:D38"/>
    <mergeCell ref="E36:E38"/>
    <mergeCell ref="F36:F38"/>
    <mergeCell ref="H36:H38"/>
    <mergeCell ref="I36:I38"/>
    <mergeCell ref="J36:J38"/>
    <mergeCell ref="G36:G38"/>
    <mergeCell ref="F15:F16"/>
    <mergeCell ref="H15:H16"/>
    <mergeCell ref="A23:A24"/>
    <mergeCell ref="B23:B24"/>
    <mergeCell ref="G23:G24"/>
    <mergeCell ref="J23:J24"/>
    <mergeCell ref="J25:J26"/>
    <mergeCell ref="G31:G33"/>
    <mergeCell ref="J31:J33"/>
    <mergeCell ref="A25:A26"/>
    <mergeCell ref="B25:B26"/>
    <mergeCell ref="G25:G26"/>
    <mergeCell ref="J93:J95"/>
    <mergeCell ref="A96:A98"/>
    <mergeCell ref="B96:B98"/>
    <mergeCell ref="G96:G98"/>
    <mergeCell ref="J96:J98"/>
    <mergeCell ref="G87:G88"/>
    <mergeCell ref="H87:H88"/>
    <mergeCell ref="I87:I88"/>
    <mergeCell ref="J87:J88"/>
    <mergeCell ref="A90:A92"/>
    <mergeCell ref="B90:B92"/>
    <mergeCell ref="G90:G92"/>
    <mergeCell ref="J90:J92"/>
    <mergeCell ref="A87:A88"/>
    <mergeCell ref="B87:B88"/>
    <mergeCell ref="C87:C88"/>
    <mergeCell ref="D87:D88"/>
    <mergeCell ref="E87:E88"/>
    <mergeCell ref="F87:F88"/>
    <mergeCell ref="A93:A95"/>
    <mergeCell ref="B93:B95"/>
    <mergeCell ref="G93:G95"/>
    <mergeCell ref="G82:G83"/>
    <mergeCell ref="H82:H83"/>
    <mergeCell ref="I82:I83"/>
    <mergeCell ref="J82:J83"/>
    <mergeCell ref="A84:A85"/>
    <mergeCell ref="B84:B85"/>
    <mergeCell ref="C84:C85"/>
    <mergeCell ref="D84:D85"/>
    <mergeCell ref="E84:E85"/>
    <mergeCell ref="F84:F85"/>
    <mergeCell ref="A82:A83"/>
    <mergeCell ref="B82:B83"/>
    <mergeCell ref="C82:C83"/>
    <mergeCell ref="D82:D83"/>
    <mergeCell ref="E82:E83"/>
    <mergeCell ref="F82:F83"/>
    <mergeCell ref="G84:G85"/>
    <mergeCell ref="H84:H85"/>
    <mergeCell ref="I84:I85"/>
    <mergeCell ref="J84:J85"/>
    <mergeCell ref="K20:K22"/>
    <mergeCell ref="H11:H12"/>
    <mergeCell ref="I11:I12"/>
    <mergeCell ref="J11:J12"/>
    <mergeCell ref="K11:K12"/>
    <mergeCell ref="K15:K16"/>
    <mergeCell ref="A2:J2"/>
    <mergeCell ref="A3:J3"/>
    <mergeCell ref="A4:J4"/>
    <mergeCell ref="A5:J5"/>
    <mergeCell ref="A9:J9"/>
    <mergeCell ref="C11:C12"/>
    <mergeCell ref="D11:D12"/>
    <mergeCell ref="E11:E12"/>
    <mergeCell ref="F11:F12"/>
    <mergeCell ref="G11:G12"/>
    <mergeCell ref="I15:I16"/>
    <mergeCell ref="J15:J16"/>
    <mergeCell ref="A15:A16"/>
    <mergeCell ref="B15:B16"/>
    <mergeCell ref="G15:G16"/>
    <mergeCell ref="C15:C16"/>
    <mergeCell ref="D15:D16"/>
    <mergeCell ref="E15:E16"/>
  </mergeCells>
  <pageMargins left="0.78740157480314965" right="0.39370078740157483" top="0.78740157480314965" bottom="0.78740157480314965" header="0.19685039370078741" footer="0.39370078740157483"/>
  <pageSetup paperSize="9" scale="62" firstPageNumber="275" fitToHeight="0" orientation="landscape" useFirstPageNumber="1" r:id="rId1"/>
  <headerFooter>
    <oddFooter>&amp;R&amp;"Arial,обычный"&amp;14&amp;P</oddFooter>
  </headerFooter>
  <rowBreaks count="9" manualBreakCount="9">
    <brk id="26" max="16383" man="1"/>
    <brk id="35" max="16383" man="1"/>
    <brk id="41" max="9" man="1"/>
    <brk id="44" max="9" man="1"/>
    <brk id="55" max="16383" man="1"/>
    <brk id="67" max="16383" man="1"/>
    <brk id="78" max="16383" man="1"/>
    <brk id="83" max="9" man="1"/>
    <brk id="89" max="9"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8" tint="0.39997558519241921"/>
  </sheetPr>
  <dimension ref="A1:K26"/>
  <sheetViews>
    <sheetView topLeftCell="A16" zoomScale="68" zoomScaleNormal="68" workbookViewId="0">
      <selection activeCell="A24" sqref="A24:G24"/>
    </sheetView>
  </sheetViews>
  <sheetFormatPr defaultRowHeight="18" x14ac:dyDescent="0.25"/>
  <cols>
    <col min="1" max="1" width="5.7109375" style="915" customWidth="1"/>
    <col min="2" max="2" width="77.28515625" style="915" customWidth="1"/>
    <col min="3" max="3" width="12.28515625" style="915" customWidth="1"/>
    <col min="4" max="6" width="15.7109375" style="915" customWidth="1"/>
    <col min="7" max="7" width="70.28515625" style="915" customWidth="1"/>
    <col min="8" max="10" width="9.140625" style="915"/>
    <col min="11" max="11" width="18.42578125" style="915" customWidth="1"/>
    <col min="12" max="251" width="9.140625" style="915"/>
    <col min="252" max="252" width="5.7109375" style="915" customWidth="1"/>
    <col min="253" max="253" width="37.7109375" style="915" customWidth="1"/>
    <col min="254" max="254" width="15.7109375" style="915" customWidth="1"/>
    <col min="255" max="255" width="12.28515625" style="915" customWidth="1"/>
    <col min="256" max="258" width="15.7109375" style="915" customWidth="1"/>
    <col min="259" max="259" width="30.7109375" style="915" customWidth="1"/>
    <col min="260" max="260" width="13.7109375" style="915" customWidth="1"/>
    <col min="261" max="261" width="21" style="915" customWidth="1"/>
    <col min="262" max="263" width="15.7109375" style="915" customWidth="1"/>
    <col min="264" max="507" width="9.140625" style="915"/>
    <col min="508" max="508" width="5.7109375" style="915" customWidth="1"/>
    <col min="509" max="509" width="37.7109375" style="915" customWidth="1"/>
    <col min="510" max="510" width="15.7109375" style="915" customWidth="1"/>
    <col min="511" max="511" width="12.28515625" style="915" customWidth="1"/>
    <col min="512" max="514" width="15.7109375" style="915" customWidth="1"/>
    <col min="515" max="515" width="30.7109375" style="915" customWidth="1"/>
    <col min="516" max="516" width="13.7109375" style="915" customWidth="1"/>
    <col min="517" max="517" width="21" style="915" customWidth="1"/>
    <col min="518" max="519" width="15.7109375" style="915" customWidth="1"/>
    <col min="520" max="763" width="9.140625" style="915"/>
    <col min="764" max="764" width="5.7109375" style="915" customWidth="1"/>
    <col min="765" max="765" width="37.7109375" style="915" customWidth="1"/>
    <col min="766" max="766" width="15.7109375" style="915" customWidth="1"/>
    <col min="767" max="767" width="12.28515625" style="915" customWidth="1"/>
    <col min="768" max="770" width="15.7109375" style="915" customWidth="1"/>
    <col min="771" max="771" width="30.7109375" style="915" customWidth="1"/>
    <col min="772" max="772" width="13.7109375" style="915" customWidth="1"/>
    <col min="773" max="773" width="21" style="915" customWidth="1"/>
    <col min="774" max="775" width="15.7109375" style="915" customWidth="1"/>
    <col min="776" max="1019" width="9.140625" style="915"/>
    <col min="1020" max="1020" width="5.7109375" style="915" customWidth="1"/>
    <col min="1021" max="1021" width="37.7109375" style="915" customWidth="1"/>
    <col min="1022" max="1022" width="15.7109375" style="915" customWidth="1"/>
    <col min="1023" max="1023" width="12.28515625" style="915" customWidth="1"/>
    <col min="1024" max="1026" width="15.7109375" style="915" customWidth="1"/>
    <col min="1027" max="1027" width="30.7109375" style="915" customWidth="1"/>
    <col min="1028" max="1028" width="13.7109375" style="915" customWidth="1"/>
    <col min="1029" max="1029" width="21" style="915" customWidth="1"/>
    <col min="1030" max="1031" width="15.7109375" style="915" customWidth="1"/>
    <col min="1032" max="1275" width="9.140625" style="915"/>
    <col min="1276" max="1276" width="5.7109375" style="915" customWidth="1"/>
    <col min="1277" max="1277" width="37.7109375" style="915" customWidth="1"/>
    <col min="1278" max="1278" width="15.7109375" style="915" customWidth="1"/>
    <col min="1279" max="1279" width="12.28515625" style="915" customWidth="1"/>
    <col min="1280" max="1282" width="15.7109375" style="915" customWidth="1"/>
    <col min="1283" max="1283" width="30.7109375" style="915" customWidth="1"/>
    <col min="1284" max="1284" width="13.7109375" style="915" customWidth="1"/>
    <col min="1285" max="1285" width="21" style="915" customWidth="1"/>
    <col min="1286" max="1287" width="15.7109375" style="915" customWidth="1"/>
    <col min="1288" max="1531" width="9.140625" style="915"/>
    <col min="1532" max="1532" width="5.7109375" style="915" customWidth="1"/>
    <col min="1533" max="1533" width="37.7109375" style="915" customWidth="1"/>
    <col min="1534" max="1534" width="15.7109375" style="915" customWidth="1"/>
    <col min="1535" max="1535" width="12.28515625" style="915" customWidth="1"/>
    <col min="1536" max="1538" width="15.7109375" style="915" customWidth="1"/>
    <col min="1539" max="1539" width="30.7109375" style="915" customWidth="1"/>
    <col min="1540" max="1540" width="13.7109375" style="915" customWidth="1"/>
    <col min="1541" max="1541" width="21" style="915" customWidth="1"/>
    <col min="1542" max="1543" width="15.7109375" style="915" customWidth="1"/>
    <col min="1544" max="1787" width="9.140625" style="915"/>
    <col min="1788" max="1788" width="5.7109375" style="915" customWidth="1"/>
    <col min="1789" max="1789" width="37.7109375" style="915" customWidth="1"/>
    <col min="1790" max="1790" width="15.7109375" style="915" customWidth="1"/>
    <col min="1791" max="1791" width="12.28515625" style="915" customWidth="1"/>
    <col min="1792" max="1794" width="15.7109375" style="915" customWidth="1"/>
    <col min="1795" max="1795" width="30.7109375" style="915" customWidth="1"/>
    <col min="1796" max="1796" width="13.7109375" style="915" customWidth="1"/>
    <col min="1797" max="1797" width="21" style="915" customWidth="1"/>
    <col min="1798" max="1799" width="15.7109375" style="915" customWidth="1"/>
    <col min="1800" max="2043" width="9.140625" style="915"/>
    <col min="2044" max="2044" width="5.7109375" style="915" customWidth="1"/>
    <col min="2045" max="2045" width="37.7109375" style="915" customWidth="1"/>
    <col min="2046" max="2046" width="15.7109375" style="915" customWidth="1"/>
    <col min="2047" max="2047" width="12.28515625" style="915" customWidth="1"/>
    <col min="2048" max="2050" width="15.7109375" style="915" customWidth="1"/>
    <col min="2051" max="2051" width="30.7109375" style="915" customWidth="1"/>
    <col min="2052" max="2052" width="13.7109375" style="915" customWidth="1"/>
    <col min="2053" max="2053" width="21" style="915" customWidth="1"/>
    <col min="2054" max="2055" width="15.7109375" style="915" customWidth="1"/>
    <col min="2056" max="2299" width="9.140625" style="915"/>
    <col min="2300" max="2300" width="5.7109375" style="915" customWidth="1"/>
    <col min="2301" max="2301" width="37.7109375" style="915" customWidth="1"/>
    <col min="2302" max="2302" width="15.7109375" style="915" customWidth="1"/>
    <col min="2303" max="2303" width="12.28515625" style="915" customWidth="1"/>
    <col min="2304" max="2306" width="15.7109375" style="915" customWidth="1"/>
    <col min="2307" max="2307" width="30.7109375" style="915" customWidth="1"/>
    <col min="2308" max="2308" width="13.7109375" style="915" customWidth="1"/>
    <col min="2309" max="2309" width="21" style="915" customWidth="1"/>
    <col min="2310" max="2311" width="15.7109375" style="915" customWidth="1"/>
    <col min="2312" max="2555" width="9.140625" style="915"/>
    <col min="2556" max="2556" width="5.7109375" style="915" customWidth="1"/>
    <col min="2557" max="2557" width="37.7109375" style="915" customWidth="1"/>
    <col min="2558" max="2558" width="15.7109375" style="915" customWidth="1"/>
    <col min="2559" max="2559" width="12.28515625" style="915" customWidth="1"/>
    <col min="2560" max="2562" width="15.7109375" style="915" customWidth="1"/>
    <col min="2563" max="2563" width="30.7109375" style="915" customWidth="1"/>
    <col min="2564" max="2564" width="13.7109375" style="915" customWidth="1"/>
    <col min="2565" max="2565" width="21" style="915" customWidth="1"/>
    <col min="2566" max="2567" width="15.7109375" style="915" customWidth="1"/>
    <col min="2568" max="2811" width="9.140625" style="915"/>
    <col min="2812" max="2812" width="5.7109375" style="915" customWidth="1"/>
    <col min="2813" max="2813" width="37.7109375" style="915" customWidth="1"/>
    <col min="2814" max="2814" width="15.7109375" style="915" customWidth="1"/>
    <col min="2815" max="2815" width="12.28515625" style="915" customWidth="1"/>
    <col min="2816" max="2818" width="15.7109375" style="915" customWidth="1"/>
    <col min="2819" max="2819" width="30.7109375" style="915" customWidth="1"/>
    <col min="2820" max="2820" width="13.7109375" style="915" customWidth="1"/>
    <col min="2821" max="2821" width="21" style="915" customWidth="1"/>
    <col min="2822" max="2823" width="15.7109375" style="915" customWidth="1"/>
    <col min="2824" max="3067" width="9.140625" style="915"/>
    <col min="3068" max="3068" width="5.7109375" style="915" customWidth="1"/>
    <col min="3069" max="3069" width="37.7109375" style="915" customWidth="1"/>
    <col min="3070" max="3070" width="15.7109375" style="915" customWidth="1"/>
    <col min="3071" max="3071" width="12.28515625" style="915" customWidth="1"/>
    <col min="3072" max="3074" width="15.7109375" style="915" customWidth="1"/>
    <col min="3075" max="3075" width="30.7109375" style="915" customWidth="1"/>
    <col min="3076" max="3076" width="13.7109375" style="915" customWidth="1"/>
    <col min="3077" max="3077" width="21" style="915" customWidth="1"/>
    <col min="3078" max="3079" width="15.7109375" style="915" customWidth="1"/>
    <col min="3080" max="3323" width="9.140625" style="915"/>
    <col min="3324" max="3324" width="5.7109375" style="915" customWidth="1"/>
    <col min="3325" max="3325" width="37.7109375" style="915" customWidth="1"/>
    <col min="3326" max="3326" width="15.7109375" style="915" customWidth="1"/>
    <col min="3327" max="3327" width="12.28515625" style="915" customWidth="1"/>
    <col min="3328" max="3330" width="15.7109375" style="915" customWidth="1"/>
    <col min="3331" max="3331" width="30.7109375" style="915" customWidth="1"/>
    <col min="3332" max="3332" width="13.7109375" style="915" customWidth="1"/>
    <col min="3333" max="3333" width="21" style="915" customWidth="1"/>
    <col min="3334" max="3335" width="15.7109375" style="915" customWidth="1"/>
    <col min="3336" max="3579" width="9.140625" style="915"/>
    <col min="3580" max="3580" width="5.7109375" style="915" customWidth="1"/>
    <col min="3581" max="3581" width="37.7109375" style="915" customWidth="1"/>
    <col min="3582" max="3582" width="15.7109375" style="915" customWidth="1"/>
    <col min="3583" max="3583" width="12.28515625" style="915" customWidth="1"/>
    <col min="3584" max="3586" width="15.7109375" style="915" customWidth="1"/>
    <col min="3587" max="3587" width="30.7109375" style="915" customWidth="1"/>
    <col min="3588" max="3588" width="13.7109375" style="915" customWidth="1"/>
    <col min="3589" max="3589" width="21" style="915" customWidth="1"/>
    <col min="3590" max="3591" width="15.7109375" style="915" customWidth="1"/>
    <col min="3592" max="3835" width="9.140625" style="915"/>
    <col min="3836" max="3836" width="5.7109375" style="915" customWidth="1"/>
    <col min="3837" max="3837" width="37.7109375" style="915" customWidth="1"/>
    <col min="3838" max="3838" width="15.7109375" style="915" customWidth="1"/>
    <col min="3839" max="3839" width="12.28515625" style="915" customWidth="1"/>
    <col min="3840" max="3842" width="15.7109375" style="915" customWidth="1"/>
    <col min="3843" max="3843" width="30.7109375" style="915" customWidth="1"/>
    <col min="3844" max="3844" width="13.7109375" style="915" customWidth="1"/>
    <col min="3845" max="3845" width="21" style="915" customWidth="1"/>
    <col min="3846" max="3847" width="15.7109375" style="915" customWidth="1"/>
    <col min="3848" max="4091" width="9.140625" style="915"/>
    <col min="4092" max="4092" width="5.7109375" style="915" customWidth="1"/>
    <col min="4093" max="4093" width="37.7109375" style="915" customWidth="1"/>
    <col min="4094" max="4094" width="15.7109375" style="915" customWidth="1"/>
    <col min="4095" max="4095" width="12.28515625" style="915" customWidth="1"/>
    <col min="4096" max="4098" width="15.7109375" style="915" customWidth="1"/>
    <col min="4099" max="4099" width="30.7109375" style="915" customWidth="1"/>
    <col min="4100" max="4100" width="13.7109375" style="915" customWidth="1"/>
    <col min="4101" max="4101" width="21" style="915" customWidth="1"/>
    <col min="4102" max="4103" width="15.7109375" style="915" customWidth="1"/>
    <col min="4104" max="4347" width="9.140625" style="915"/>
    <col min="4348" max="4348" width="5.7109375" style="915" customWidth="1"/>
    <col min="4349" max="4349" width="37.7109375" style="915" customWidth="1"/>
    <col min="4350" max="4350" width="15.7109375" style="915" customWidth="1"/>
    <col min="4351" max="4351" width="12.28515625" style="915" customWidth="1"/>
    <col min="4352" max="4354" width="15.7109375" style="915" customWidth="1"/>
    <col min="4355" max="4355" width="30.7109375" style="915" customWidth="1"/>
    <col min="4356" max="4356" width="13.7109375" style="915" customWidth="1"/>
    <col min="4357" max="4357" width="21" style="915" customWidth="1"/>
    <col min="4358" max="4359" width="15.7109375" style="915" customWidth="1"/>
    <col min="4360" max="4603" width="9.140625" style="915"/>
    <col min="4604" max="4604" width="5.7109375" style="915" customWidth="1"/>
    <col min="4605" max="4605" width="37.7109375" style="915" customWidth="1"/>
    <col min="4606" max="4606" width="15.7109375" style="915" customWidth="1"/>
    <col min="4607" max="4607" width="12.28515625" style="915" customWidth="1"/>
    <col min="4608" max="4610" width="15.7109375" style="915" customWidth="1"/>
    <col min="4611" max="4611" width="30.7109375" style="915" customWidth="1"/>
    <col min="4612" max="4612" width="13.7109375" style="915" customWidth="1"/>
    <col min="4613" max="4613" width="21" style="915" customWidth="1"/>
    <col min="4614" max="4615" width="15.7109375" style="915" customWidth="1"/>
    <col min="4616" max="4859" width="9.140625" style="915"/>
    <col min="4860" max="4860" width="5.7109375" style="915" customWidth="1"/>
    <col min="4861" max="4861" width="37.7109375" style="915" customWidth="1"/>
    <col min="4862" max="4862" width="15.7109375" style="915" customWidth="1"/>
    <col min="4863" max="4863" width="12.28515625" style="915" customWidth="1"/>
    <col min="4864" max="4866" width="15.7109375" style="915" customWidth="1"/>
    <col min="4867" max="4867" width="30.7109375" style="915" customWidth="1"/>
    <col min="4868" max="4868" width="13.7109375" style="915" customWidth="1"/>
    <col min="4869" max="4869" width="21" style="915" customWidth="1"/>
    <col min="4870" max="4871" width="15.7109375" style="915" customWidth="1"/>
    <col min="4872" max="5115" width="9.140625" style="915"/>
    <col min="5116" max="5116" width="5.7109375" style="915" customWidth="1"/>
    <col min="5117" max="5117" width="37.7109375" style="915" customWidth="1"/>
    <col min="5118" max="5118" width="15.7109375" style="915" customWidth="1"/>
    <col min="5119" max="5119" width="12.28515625" style="915" customWidth="1"/>
    <col min="5120" max="5122" width="15.7109375" style="915" customWidth="1"/>
    <col min="5123" max="5123" width="30.7109375" style="915" customWidth="1"/>
    <col min="5124" max="5124" width="13.7109375" style="915" customWidth="1"/>
    <col min="5125" max="5125" width="21" style="915" customWidth="1"/>
    <col min="5126" max="5127" width="15.7109375" style="915" customWidth="1"/>
    <col min="5128" max="5371" width="9.140625" style="915"/>
    <col min="5372" max="5372" width="5.7109375" style="915" customWidth="1"/>
    <col min="5373" max="5373" width="37.7109375" style="915" customWidth="1"/>
    <col min="5374" max="5374" width="15.7109375" style="915" customWidth="1"/>
    <col min="5375" max="5375" width="12.28515625" style="915" customWidth="1"/>
    <col min="5376" max="5378" width="15.7109375" style="915" customWidth="1"/>
    <col min="5379" max="5379" width="30.7109375" style="915" customWidth="1"/>
    <col min="5380" max="5380" width="13.7109375" style="915" customWidth="1"/>
    <col min="5381" max="5381" width="21" style="915" customWidth="1"/>
    <col min="5382" max="5383" width="15.7109375" style="915" customWidth="1"/>
    <col min="5384" max="5627" width="9.140625" style="915"/>
    <col min="5628" max="5628" width="5.7109375" style="915" customWidth="1"/>
    <col min="5629" max="5629" width="37.7109375" style="915" customWidth="1"/>
    <col min="5630" max="5630" width="15.7109375" style="915" customWidth="1"/>
    <col min="5631" max="5631" width="12.28515625" style="915" customWidth="1"/>
    <col min="5632" max="5634" width="15.7109375" style="915" customWidth="1"/>
    <col min="5635" max="5635" width="30.7109375" style="915" customWidth="1"/>
    <col min="5636" max="5636" width="13.7109375" style="915" customWidth="1"/>
    <col min="5637" max="5637" width="21" style="915" customWidth="1"/>
    <col min="5638" max="5639" width="15.7109375" style="915" customWidth="1"/>
    <col min="5640" max="5883" width="9.140625" style="915"/>
    <col min="5884" max="5884" width="5.7109375" style="915" customWidth="1"/>
    <col min="5885" max="5885" width="37.7109375" style="915" customWidth="1"/>
    <col min="5886" max="5886" width="15.7109375" style="915" customWidth="1"/>
    <col min="5887" max="5887" width="12.28515625" style="915" customWidth="1"/>
    <col min="5888" max="5890" width="15.7109375" style="915" customWidth="1"/>
    <col min="5891" max="5891" width="30.7109375" style="915" customWidth="1"/>
    <col min="5892" max="5892" width="13.7109375" style="915" customWidth="1"/>
    <col min="5893" max="5893" width="21" style="915" customWidth="1"/>
    <col min="5894" max="5895" width="15.7109375" style="915" customWidth="1"/>
    <col min="5896" max="6139" width="9.140625" style="915"/>
    <col min="6140" max="6140" width="5.7109375" style="915" customWidth="1"/>
    <col min="6141" max="6141" width="37.7109375" style="915" customWidth="1"/>
    <col min="6142" max="6142" width="15.7109375" style="915" customWidth="1"/>
    <col min="6143" max="6143" width="12.28515625" style="915" customWidth="1"/>
    <col min="6144" max="6146" width="15.7109375" style="915" customWidth="1"/>
    <col min="6147" max="6147" width="30.7109375" style="915" customWidth="1"/>
    <col min="6148" max="6148" width="13.7109375" style="915" customWidth="1"/>
    <col min="6149" max="6149" width="21" style="915" customWidth="1"/>
    <col min="6150" max="6151" width="15.7109375" style="915" customWidth="1"/>
    <col min="6152" max="6395" width="9.140625" style="915"/>
    <col min="6396" max="6396" width="5.7109375" style="915" customWidth="1"/>
    <col min="6397" max="6397" width="37.7109375" style="915" customWidth="1"/>
    <col min="6398" max="6398" width="15.7109375" style="915" customWidth="1"/>
    <col min="6399" max="6399" width="12.28515625" style="915" customWidth="1"/>
    <col min="6400" max="6402" width="15.7109375" style="915" customWidth="1"/>
    <col min="6403" max="6403" width="30.7109375" style="915" customWidth="1"/>
    <col min="6404" max="6404" width="13.7109375" style="915" customWidth="1"/>
    <col min="6405" max="6405" width="21" style="915" customWidth="1"/>
    <col min="6406" max="6407" width="15.7109375" style="915" customWidth="1"/>
    <col min="6408" max="6651" width="9.140625" style="915"/>
    <col min="6652" max="6652" width="5.7109375" style="915" customWidth="1"/>
    <col min="6653" max="6653" width="37.7109375" style="915" customWidth="1"/>
    <col min="6654" max="6654" width="15.7109375" style="915" customWidth="1"/>
    <col min="6655" max="6655" width="12.28515625" style="915" customWidth="1"/>
    <col min="6656" max="6658" width="15.7109375" style="915" customWidth="1"/>
    <col min="6659" max="6659" width="30.7109375" style="915" customWidth="1"/>
    <col min="6660" max="6660" width="13.7109375" style="915" customWidth="1"/>
    <col min="6661" max="6661" width="21" style="915" customWidth="1"/>
    <col min="6662" max="6663" width="15.7109375" style="915" customWidth="1"/>
    <col min="6664" max="6907" width="9.140625" style="915"/>
    <col min="6908" max="6908" width="5.7109375" style="915" customWidth="1"/>
    <col min="6909" max="6909" width="37.7109375" style="915" customWidth="1"/>
    <col min="6910" max="6910" width="15.7109375" style="915" customWidth="1"/>
    <col min="6911" max="6911" width="12.28515625" style="915" customWidth="1"/>
    <col min="6912" max="6914" width="15.7109375" style="915" customWidth="1"/>
    <col min="6915" max="6915" width="30.7109375" style="915" customWidth="1"/>
    <col min="6916" max="6916" width="13.7109375" style="915" customWidth="1"/>
    <col min="6917" max="6917" width="21" style="915" customWidth="1"/>
    <col min="6918" max="6919" width="15.7109375" style="915" customWidth="1"/>
    <col min="6920" max="7163" width="9.140625" style="915"/>
    <col min="7164" max="7164" width="5.7109375" style="915" customWidth="1"/>
    <col min="7165" max="7165" width="37.7109375" style="915" customWidth="1"/>
    <col min="7166" max="7166" width="15.7109375" style="915" customWidth="1"/>
    <col min="7167" max="7167" width="12.28515625" style="915" customWidth="1"/>
    <col min="7168" max="7170" width="15.7109375" style="915" customWidth="1"/>
    <col min="7171" max="7171" width="30.7109375" style="915" customWidth="1"/>
    <col min="7172" max="7172" width="13.7109375" style="915" customWidth="1"/>
    <col min="7173" max="7173" width="21" style="915" customWidth="1"/>
    <col min="7174" max="7175" width="15.7109375" style="915" customWidth="1"/>
    <col min="7176" max="7419" width="9.140625" style="915"/>
    <col min="7420" max="7420" width="5.7109375" style="915" customWidth="1"/>
    <col min="7421" max="7421" width="37.7109375" style="915" customWidth="1"/>
    <col min="7422" max="7422" width="15.7109375" style="915" customWidth="1"/>
    <col min="7423" max="7423" width="12.28515625" style="915" customWidth="1"/>
    <col min="7424" max="7426" width="15.7109375" style="915" customWidth="1"/>
    <col min="7427" max="7427" width="30.7109375" style="915" customWidth="1"/>
    <col min="7428" max="7428" width="13.7109375" style="915" customWidth="1"/>
    <col min="7429" max="7429" width="21" style="915" customWidth="1"/>
    <col min="7430" max="7431" width="15.7109375" style="915" customWidth="1"/>
    <col min="7432" max="7675" width="9.140625" style="915"/>
    <col min="7676" max="7676" width="5.7109375" style="915" customWidth="1"/>
    <col min="7677" max="7677" width="37.7109375" style="915" customWidth="1"/>
    <col min="7678" max="7678" width="15.7109375" style="915" customWidth="1"/>
    <col min="7679" max="7679" width="12.28515625" style="915" customWidth="1"/>
    <col min="7680" max="7682" width="15.7109375" style="915" customWidth="1"/>
    <col min="7683" max="7683" width="30.7109375" style="915" customWidth="1"/>
    <col min="7684" max="7684" width="13.7109375" style="915" customWidth="1"/>
    <col min="7685" max="7685" width="21" style="915" customWidth="1"/>
    <col min="7686" max="7687" width="15.7109375" style="915" customWidth="1"/>
    <col min="7688" max="7931" width="9.140625" style="915"/>
    <col min="7932" max="7932" width="5.7109375" style="915" customWidth="1"/>
    <col min="7933" max="7933" width="37.7109375" style="915" customWidth="1"/>
    <col min="7934" max="7934" width="15.7109375" style="915" customWidth="1"/>
    <col min="7935" max="7935" width="12.28515625" style="915" customWidth="1"/>
    <col min="7936" max="7938" width="15.7109375" style="915" customWidth="1"/>
    <col min="7939" max="7939" width="30.7109375" style="915" customWidth="1"/>
    <col min="7940" max="7940" width="13.7109375" style="915" customWidth="1"/>
    <col min="7941" max="7941" width="21" style="915" customWidth="1"/>
    <col min="7942" max="7943" width="15.7109375" style="915" customWidth="1"/>
    <col min="7944" max="8187" width="9.140625" style="915"/>
    <col min="8188" max="8188" width="5.7109375" style="915" customWidth="1"/>
    <col min="8189" max="8189" width="37.7109375" style="915" customWidth="1"/>
    <col min="8190" max="8190" width="15.7109375" style="915" customWidth="1"/>
    <col min="8191" max="8191" width="12.28515625" style="915" customWidth="1"/>
    <col min="8192" max="8194" width="15.7109375" style="915" customWidth="1"/>
    <col min="8195" max="8195" width="30.7109375" style="915" customWidth="1"/>
    <col min="8196" max="8196" width="13.7109375" style="915" customWidth="1"/>
    <col min="8197" max="8197" width="21" style="915" customWidth="1"/>
    <col min="8198" max="8199" width="15.7109375" style="915" customWidth="1"/>
    <col min="8200" max="8443" width="9.140625" style="915"/>
    <col min="8444" max="8444" width="5.7109375" style="915" customWidth="1"/>
    <col min="8445" max="8445" width="37.7109375" style="915" customWidth="1"/>
    <col min="8446" max="8446" width="15.7109375" style="915" customWidth="1"/>
    <col min="8447" max="8447" width="12.28515625" style="915" customWidth="1"/>
    <col min="8448" max="8450" width="15.7109375" style="915" customWidth="1"/>
    <col min="8451" max="8451" width="30.7109375" style="915" customWidth="1"/>
    <col min="8452" max="8452" width="13.7109375" style="915" customWidth="1"/>
    <col min="8453" max="8453" width="21" style="915" customWidth="1"/>
    <col min="8454" max="8455" width="15.7109375" style="915" customWidth="1"/>
    <col min="8456" max="8699" width="9.140625" style="915"/>
    <col min="8700" max="8700" width="5.7109375" style="915" customWidth="1"/>
    <col min="8701" max="8701" width="37.7109375" style="915" customWidth="1"/>
    <col min="8702" max="8702" width="15.7109375" style="915" customWidth="1"/>
    <col min="8703" max="8703" width="12.28515625" style="915" customWidth="1"/>
    <col min="8704" max="8706" width="15.7109375" style="915" customWidth="1"/>
    <col min="8707" max="8707" width="30.7109375" style="915" customWidth="1"/>
    <col min="8708" max="8708" width="13.7109375" style="915" customWidth="1"/>
    <col min="8709" max="8709" width="21" style="915" customWidth="1"/>
    <col min="8710" max="8711" width="15.7109375" style="915" customWidth="1"/>
    <col min="8712" max="8955" width="9.140625" style="915"/>
    <col min="8956" max="8956" width="5.7109375" style="915" customWidth="1"/>
    <col min="8957" max="8957" width="37.7109375" style="915" customWidth="1"/>
    <col min="8958" max="8958" width="15.7109375" style="915" customWidth="1"/>
    <col min="8959" max="8959" width="12.28515625" style="915" customWidth="1"/>
    <col min="8960" max="8962" width="15.7109375" style="915" customWidth="1"/>
    <col min="8963" max="8963" width="30.7109375" style="915" customWidth="1"/>
    <col min="8964" max="8964" width="13.7109375" style="915" customWidth="1"/>
    <col min="8965" max="8965" width="21" style="915" customWidth="1"/>
    <col min="8966" max="8967" width="15.7109375" style="915" customWidth="1"/>
    <col min="8968" max="9211" width="9.140625" style="915"/>
    <col min="9212" max="9212" width="5.7109375" style="915" customWidth="1"/>
    <col min="9213" max="9213" width="37.7109375" style="915" customWidth="1"/>
    <col min="9214" max="9214" width="15.7109375" style="915" customWidth="1"/>
    <col min="9215" max="9215" width="12.28515625" style="915" customWidth="1"/>
    <col min="9216" max="9218" width="15.7109375" style="915" customWidth="1"/>
    <col min="9219" max="9219" width="30.7109375" style="915" customWidth="1"/>
    <col min="9220" max="9220" width="13.7109375" style="915" customWidth="1"/>
    <col min="9221" max="9221" width="21" style="915" customWidth="1"/>
    <col min="9222" max="9223" width="15.7109375" style="915" customWidth="1"/>
    <col min="9224" max="9467" width="9.140625" style="915"/>
    <col min="9468" max="9468" width="5.7109375" style="915" customWidth="1"/>
    <col min="9469" max="9469" width="37.7109375" style="915" customWidth="1"/>
    <col min="9470" max="9470" width="15.7109375" style="915" customWidth="1"/>
    <col min="9471" max="9471" width="12.28515625" style="915" customWidth="1"/>
    <col min="9472" max="9474" width="15.7109375" style="915" customWidth="1"/>
    <col min="9475" max="9475" width="30.7109375" style="915" customWidth="1"/>
    <col min="9476" max="9476" width="13.7109375" style="915" customWidth="1"/>
    <col min="9477" max="9477" width="21" style="915" customWidth="1"/>
    <col min="9478" max="9479" width="15.7109375" style="915" customWidth="1"/>
    <col min="9480" max="9723" width="9.140625" style="915"/>
    <col min="9724" max="9724" width="5.7109375" style="915" customWidth="1"/>
    <col min="9725" max="9725" width="37.7109375" style="915" customWidth="1"/>
    <col min="9726" max="9726" width="15.7109375" style="915" customWidth="1"/>
    <col min="9727" max="9727" width="12.28515625" style="915" customWidth="1"/>
    <col min="9728" max="9730" width="15.7109375" style="915" customWidth="1"/>
    <col min="9731" max="9731" width="30.7109375" style="915" customWidth="1"/>
    <col min="9732" max="9732" width="13.7109375" style="915" customWidth="1"/>
    <col min="9733" max="9733" width="21" style="915" customWidth="1"/>
    <col min="9734" max="9735" width="15.7109375" style="915" customWidth="1"/>
    <col min="9736" max="9979" width="9.140625" style="915"/>
    <col min="9980" max="9980" width="5.7109375" style="915" customWidth="1"/>
    <col min="9981" max="9981" width="37.7109375" style="915" customWidth="1"/>
    <col min="9982" max="9982" width="15.7109375" style="915" customWidth="1"/>
    <col min="9983" max="9983" width="12.28515625" style="915" customWidth="1"/>
    <col min="9984" max="9986" width="15.7109375" style="915" customWidth="1"/>
    <col min="9987" max="9987" width="30.7109375" style="915" customWidth="1"/>
    <col min="9988" max="9988" width="13.7109375" style="915" customWidth="1"/>
    <col min="9989" max="9989" width="21" style="915" customWidth="1"/>
    <col min="9990" max="9991" width="15.7109375" style="915" customWidth="1"/>
    <col min="9992" max="10235" width="9.140625" style="915"/>
    <col min="10236" max="10236" width="5.7109375" style="915" customWidth="1"/>
    <col min="10237" max="10237" width="37.7109375" style="915" customWidth="1"/>
    <col min="10238" max="10238" width="15.7109375" style="915" customWidth="1"/>
    <col min="10239" max="10239" width="12.28515625" style="915" customWidth="1"/>
    <col min="10240" max="10242" width="15.7109375" style="915" customWidth="1"/>
    <col min="10243" max="10243" width="30.7109375" style="915" customWidth="1"/>
    <col min="10244" max="10244" width="13.7109375" style="915" customWidth="1"/>
    <col min="10245" max="10245" width="21" style="915" customWidth="1"/>
    <col min="10246" max="10247" width="15.7109375" style="915" customWidth="1"/>
    <col min="10248" max="10491" width="9.140625" style="915"/>
    <col min="10492" max="10492" width="5.7109375" style="915" customWidth="1"/>
    <col min="10493" max="10493" width="37.7109375" style="915" customWidth="1"/>
    <col min="10494" max="10494" width="15.7109375" style="915" customWidth="1"/>
    <col min="10495" max="10495" width="12.28515625" style="915" customWidth="1"/>
    <col min="10496" max="10498" width="15.7109375" style="915" customWidth="1"/>
    <col min="10499" max="10499" width="30.7109375" style="915" customWidth="1"/>
    <col min="10500" max="10500" width="13.7109375" style="915" customWidth="1"/>
    <col min="10501" max="10501" width="21" style="915" customWidth="1"/>
    <col min="10502" max="10503" width="15.7109375" style="915" customWidth="1"/>
    <col min="10504" max="10747" width="9.140625" style="915"/>
    <col min="10748" max="10748" width="5.7109375" style="915" customWidth="1"/>
    <col min="10749" max="10749" width="37.7109375" style="915" customWidth="1"/>
    <col min="10750" max="10750" width="15.7109375" style="915" customWidth="1"/>
    <col min="10751" max="10751" width="12.28515625" style="915" customWidth="1"/>
    <col min="10752" max="10754" width="15.7109375" style="915" customWidth="1"/>
    <col min="10755" max="10755" width="30.7109375" style="915" customWidth="1"/>
    <col min="10756" max="10756" width="13.7109375" style="915" customWidth="1"/>
    <col min="10757" max="10757" width="21" style="915" customWidth="1"/>
    <col min="10758" max="10759" width="15.7109375" style="915" customWidth="1"/>
    <col min="10760" max="11003" width="9.140625" style="915"/>
    <col min="11004" max="11004" width="5.7109375" style="915" customWidth="1"/>
    <col min="11005" max="11005" width="37.7109375" style="915" customWidth="1"/>
    <col min="11006" max="11006" width="15.7109375" style="915" customWidth="1"/>
    <col min="11007" max="11007" width="12.28515625" style="915" customWidth="1"/>
    <col min="11008" max="11010" width="15.7109375" style="915" customWidth="1"/>
    <col min="11011" max="11011" width="30.7109375" style="915" customWidth="1"/>
    <col min="11012" max="11012" width="13.7109375" style="915" customWidth="1"/>
    <col min="11013" max="11013" width="21" style="915" customWidth="1"/>
    <col min="11014" max="11015" width="15.7109375" style="915" customWidth="1"/>
    <col min="11016" max="11259" width="9.140625" style="915"/>
    <col min="11260" max="11260" width="5.7109375" style="915" customWidth="1"/>
    <col min="11261" max="11261" width="37.7109375" style="915" customWidth="1"/>
    <col min="11262" max="11262" width="15.7109375" style="915" customWidth="1"/>
    <col min="11263" max="11263" width="12.28515625" style="915" customWidth="1"/>
    <col min="11264" max="11266" width="15.7109375" style="915" customWidth="1"/>
    <col min="11267" max="11267" width="30.7109375" style="915" customWidth="1"/>
    <col min="11268" max="11268" width="13.7109375" style="915" customWidth="1"/>
    <col min="11269" max="11269" width="21" style="915" customWidth="1"/>
    <col min="11270" max="11271" width="15.7109375" style="915" customWidth="1"/>
    <col min="11272" max="11515" width="9.140625" style="915"/>
    <col min="11516" max="11516" width="5.7109375" style="915" customWidth="1"/>
    <col min="11517" max="11517" width="37.7109375" style="915" customWidth="1"/>
    <col min="11518" max="11518" width="15.7109375" style="915" customWidth="1"/>
    <col min="11519" max="11519" width="12.28515625" style="915" customWidth="1"/>
    <col min="11520" max="11522" width="15.7109375" style="915" customWidth="1"/>
    <col min="11523" max="11523" width="30.7109375" style="915" customWidth="1"/>
    <col min="11524" max="11524" width="13.7109375" style="915" customWidth="1"/>
    <col min="11525" max="11525" width="21" style="915" customWidth="1"/>
    <col min="11526" max="11527" width="15.7109375" style="915" customWidth="1"/>
    <col min="11528" max="11771" width="9.140625" style="915"/>
    <col min="11772" max="11772" width="5.7109375" style="915" customWidth="1"/>
    <col min="11773" max="11773" width="37.7109375" style="915" customWidth="1"/>
    <col min="11774" max="11774" width="15.7109375" style="915" customWidth="1"/>
    <col min="11775" max="11775" width="12.28515625" style="915" customWidth="1"/>
    <col min="11776" max="11778" width="15.7109375" style="915" customWidth="1"/>
    <col min="11779" max="11779" width="30.7109375" style="915" customWidth="1"/>
    <col min="11780" max="11780" width="13.7109375" style="915" customWidth="1"/>
    <col min="11781" max="11781" width="21" style="915" customWidth="1"/>
    <col min="11782" max="11783" width="15.7109375" style="915" customWidth="1"/>
    <col min="11784" max="12027" width="9.140625" style="915"/>
    <col min="12028" max="12028" width="5.7109375" style="915" customWidth="1"/>
    <col min="12029" max="12029" width="37.7109375" style="915" customWidth="1"/>
    <col min="12030" max="12030" width="15.7109375" style="915" customWidth="1"/>
    <col min="12031" max="12031" width="12.28515625" style="915" customWidth="1"/>
    <col min="12032" max="12034" width="15.7109375" style="915" customWidth="1"/>
    <col min="12035" max="12035" width="30.7109375" style="915" customWidth="1"/>
    <col min="12036" max="12036" width="13.7109375" style="915" customWidth="1"/>
    <col min="12037" max="12037" width="21" style="915" customWidth="1"/>
    <col min="12038" max="12039" width="15.7109375" style="915" customWidth="1"/>
    <col min="12040" max="12283" width="9.140625" style="915"/>
    <col min="12284" max="12284" width="5.7109375" style="915" customWidth="1"/>
    <col min="12285" max="12285" width="37.7109375" style="915" customWidth="1"/>
    <col min="12286" max="12286" width="15.7109375" style="915" customWidth="1"/>
    <col min="12287" max="12287" width="12.28515625" style="915" customWidth="1"/>
    <col min="12288" max="12290" width="15.7109375" style="915" customWidth="1"/>
    <col min="12291" max="12291" width="30.7109375" style="915" customWidth="1"/>
    <col min="12292" max="12292" width="13.7109375" style="915" customWidth="1"/>
    <col min="12293" max="12293" width="21" style="915" customWidth="1"/>
    <col min="12294" max="12295" width="15.7109375" style="915" customWidth="1"/>
    <col min="12296" max="12539" width="9.140625" style="915"/>
    <col min="12540" max="12540" width="5.7109375" style="915" customWidth="1"/>
    <col min="12541" max="12541" width="37.7109375" style="915" customWidth="1"/>
    <col min="12542" max="12542" width="15.7109375" style="915" customWidth="1"/>
    <col min="12543" max="12543" width="12.28515625" style="915" customWidth="1"/>
    <col min="12544" max="12546" width="15.7109375" style="915" customWidth="1"/>
    <col min="12547" max="12547" width="30.7109375" style="915" customWidth="1"/>
    <col min="12548" max="12548" width="13.7109375" style="915" customWidth="1"/>
    <col min="12549" max="12549" width="21" style="915" customWidth="1"/>
    <col min="12550" max="12551" width="15.7109375" style="915" customWidth="1"/>
    <col min="12552" max="12795" width="9.140625" style="915"/>
    <col min="12796" max="12796" width="5.7109375" style="915" customWidth="1"/>
    <col min="12797" max="12797" width="37.7109375" style="915" customWidth="1"/>
    <col min="12798" max="12798" width="15.7109375" style="915" customWidth="1"/>
    <col min="12799" max="12799" width="12.28515625" style="915" customWidth="1"/>
    <col min="12800" max="12802" width="15.7109375" style="915" customWidth="1"/>
    <col min="12803" max="12803" width="30.7109375" style="915" customWidth="1"/>
    <col min="12804" max="12804" width="13.7109375" style="915" customWidth="1"/>
    <col min="12805" max="12805" width="21" style="915" customWidth="1"/>
    <col min="12806" max="12807" width="15.7109375" style="915" customWidth="1"/>
    <col min="12808" max="13051" width="9.140625" style="915"/>
    <col min="13052" max="13052" width="5.7109375" style="915" customWidth="1"/>
    <col min="13053" max="13053" width="37.7109375" style="915" customWidth="1"/>
    <col min="13054" max="13054" width="15.7109375" style="915" customWidth="1"/>
    <col min="13055" max="13055" width="12.28515625" style="915" customWidth="1"/>
    <col min="13056" max="13058" width="15.7109375" style="915" customWidth="1"/>
    <col min="13059" max="13059" width="30.7109375" style="915" customWidth="1"/>
    <col min="13060" max="13060" width="13.7109375" style="915" customWidth="1"/>
    <col min="13061" max="13061" width="21" style="915" customWidth="1"/>
    <col min="13062" max="13063" width="15.7109375" style="915" customWidth="1"/>
    <col min="13064" max="13307" width="9.140625" style="915"/>
    <col min="13308" max="13308" width="5.7109375" style="915" customWidth="1"/>
    <col min="13309" max="13309" width="37.7109375" style="915" customWidth="1"/>
    <col min="13310" max="13310" width="15.7109375" style="915" customWidth="1"/>
    <col min="13311" max="13311" width="12.28515625" style="915" customWidth="1"/>
    <col min="13312" max="13314" width="15.7109375" style="915" customWidth="1"/>
    <col min="13315" max="13315" width="30.7109375" style="915" customWidth="1"/>
    <col min="13316" max="13316" width="13.7109375" style="915" customWidth="1"/>
    <col min="13317" max="13317" width="21" style="915" customWidth="1"/>
    <col min="13318" max="13319" width="15.7109375" style="915" customWidth="1"/>
    <col min="13320" max="13563" width="9.140625" style="915"/>
    <col min="13564" max="13564" width="5.7109375" style="915" customWidth="1"/>
    <col min="13565" max="13565" width="37.7109375" style="915" customWidth="1"/>
    <col min="13566" max="13566" width="15.7109375" style="915" customWidth="1"/>
    <col min="13567" max="13567" width="12.28515625" style="915" customWidth="1"/>
    <col min="13568" max="13570" width="15.7109375" style="915" customWidth="1"/>
    <col min="13571" max="13571" width="30.7109375" style="915" customWidth="1"/>
    <col min="13572" max="13572" width="13.7109375" style="915" customWidth="1"/>
    <col min="13573" max="13573" width="21" style="915" customWidth="1"/>
    <col min="13574" max="13575" width="15.7109375" style="915" customWidth="1"/>
    <col min="13576" max="13819" width="9.140625" style="915"/>
    <col min="13820" max="13820" width="5.7109375" style="915" customWidth="1"/>
    <col min="13821" max="13821" width="37.7109375" style="915" customWidth="1"/>
    <col min="13822" max="13822" width="15.7109375" style="915" customWidth="1"/>
    <col min="13823" max="13823" width="12.28515625" style="915" customWidth="1"/>
    <col min="13824" max="13826" width="15.7109375" style="915" customWidth="1"/>
    <col min="13827" max="13827" width="30.7109375" style="915" customWidth="1"/>
    <col min="13828" max="13828" width="13.7109375" style="915" customWidth="1"/>
    <col min="13829" max="13829" width="21" style="915" customWidth="1"/>
    <col min="13830" max="13831" width="15.7109375" style="915" customWidth="1"/>
    <col min="13832" max="14075" width="9.140625" style="915"/>
    <col min="14076" max="14076" width="5.7109375" style="915" customWidth="1"/>
    <col min="14077" max="14077" width="37.7109375" style="915" customWidth="1"/>
    <col min="14078" max="14078" width="15.7109375" style="915" customWidth="1"/>
    <col min="14079" max="14079" width="12.28515625" style="915" customWidth="1"/>
    <col min="14080" max="14082" width="15.7109375" style="915" customWidth="1"/>
    <col min="14083" max="14083" width="30.7109375" style="915" customWidth="1"/>
    <col min="14084" max="14084" width="13.7109375" style="915" customWidth="1"/>
    <col min="14085" max="14085" width="21" style="915" customWidth="1"/>
    <col min="14086" max="14087" width="15.7109375" style="915" customWidth="1"/>
    <col min="14088" max="14331" width="9.140625" style="915"/>
    <col min="14332" max="14332" width="5.7109375" style="915" customWidth="1"/>
    <col min="14333" max="14333" width="37.7109375" style="915" customWidth="1"/>
    <col min="14334" max="14334" width="15.7109375" style="915" customWidth="1"/>
    <col min="14335" max="14335" width="12.28515625" style="915" customWidth="1"/>
    <col min="14336" max="14338" width="15.7109375" style="915" customWidth="1"/>
    <col min="14339" max="14339" width="30.7109375" style="915" customWidth="1"/>
    <col min="14340" max="14340" width="13.7109375" style="915" customWidth="1"/>
    <col min="14341" max="14341" width="21" style="915" customWidth="1"/>
    <col min="14342" max="14343" width="15.7109375" style="915" customWidth="1"/>
    <col min="14344" max="14587" width="9.140625" style="915"/>
    <col min="14588" max="14588" width="5.7109375" style="915" customWidth="1"/>
    <col min="14589" max="14589" width="37.7109375" style="915" customWidth="1"/>
    <col min="14590" max="14590" width="15.7109375" style="915" customWidth="1"/>
    <col min="14591" max="14591" width="12.28515625" style="915" customWidth="1"/>
    <col min="14592" max="14594" width="15.7109375" style="915" customWidth="1"/>
    <col min="14595" max="14595" width="30.7109375" style="915" customWidth="1"/>
    <col min="14596" max="14596" width="13.7109375" style="915" customWidth="1"/>
    <col min="14597" max="14597" width="21" style="915" customWidth="1"/>
    <col min="14598" max="14599" width="15.7109375" style="915" customWidth="1"/>
    <col min="14600" max="14843" width="9.140625" style="915"/>
    <col min="14844" max="14844" width="5.7109375" style="915" customWidth="1"/>
    <col min="14845" max="14845" width="37.7109375" style="915" customWidth="1"/>
    <col min="14846" max="14846" width="15.7109375" style="915" customWidth="1"/>
    <col min="14847" max="14847" width="12.28515625" style="915" customWidth="1"/>
    <col min="14848" max="14850" width="15.7109375" style="915" customWidth="1"/>
    <col min="14851" max="14851" width="30.7109375" style="915" customWidth="1"/>
    <col min="14852" max="14852" width="13.7109375" style="915" customWidth="1"/>
    <col min="14853" max="14853" width="21" style="915" customWidth="1"/>
    <col min="14854" max="14855" width="15.7109375" style="915" customWidth="1"/>
    <col min="14856" max="15099" width="9.140625" style="915"/>
    <col min="15100" max="15100" width="5.7109375" style="915" customWidth="1"/>
    <col min="15101" max="15101" width="37.7109375" style="915" customWidth="1"/>
    <col min="15102" max="15102" width="15.7109375" style="915" customWidth="1"/>
    <col min="15103" max="15103" width="12.28515625" style="915" customWidth="1"/>
    <col min="15104" max="15106" width="15.7109375" style="915" customWidth="1"/>
    <col min="15107" max="15107" width="30.7109375" style="915" customWidth="1"/>
    <col min="15108" max="15108" width="13.7109375" style="915" customWidth="1"/>
    <col min="15109" max="15109" width="21" style="915" customWidth="1"/>
    <col min="15110" max="15111" width="15.7109375" style="915" customWidth="1"/>
    <col min="15112" max="15355" width="9.140625" style="915"/>
    <col min="15356" max="15356" width="5.7109375" style="915" customWidth="1"/>
    <col min="15357" max="15357" width="37.7109375" style="915" customWidth="1"/>
    <col min="15358" max="15358" width="15.7109375" style="915" customWidth="1"/>
    <col min="15359" max="15359" width="12.28515625" style="915" customWidth="1"/>
    <col min="15360" max="15362" width="15.7109375" style="915" customWidth="1"/>
    <col min="15363" max="15363" width="30.7109375" style="915" customWidth="1"/>
    <col min="15364" max="15364" width="13.7109375" style="915" customWidth="1"/>
    <col min="15365" max="15365" width="21" style="915" customWidth="1"/>
    <col min="15366" max="15367" width="15.7109375" style="915" customWidth="1"/>
    <col min="15368" max="15611" width="9.140625" style="915"/>
    <col min="15612" max="15612" width="5.7109375" style="915" customWidth="1"/>
    <col min="15613" max="15613" width="37.7109375" style="915" customWidth="1"/>
    <col min="15614" max="15614" width="15.7109375" style="915" customWidth="1"/>
    <col min="15615" max="15615" width="12.28515625" style="915" customWidth="1"/>
    <col min="15616" max="15618" width="15.7109375" style="915" customWidth="1"/>
    <col min="15619" max="15619" width="30.7109375" style="915" customWidth="1"/>
    <col min="15620" max="15620" width="13.7109375" style="915" customWidth="1"/>
    <col min="15621" max="15621" width="21" style="915" customWidth="1"/>
    <col min="15622" max="15623" width="15.7109375" style="915" customWidth="1"/>
    <col min="15624" max="15867" width="9.140625" style="915"/>
    <col min="15868" max="15868" width="5.7109375" style="915" customWidth="1"/>
    <col min="15869" max="15869" width="37.7109375" style="915" customWidth="1"/>
    <col min="15870" max="15870" width="15.7109375" style="915" customWidth="1"/>
    <col min="15871" max="15871" width="12.28515625" style="915" customWidth="1"/>
    <col min="15872" max="15874" width="15.7109375" style="915" customWidth="1"/>
    <col min="15875" max="15875" width="30.7109375" style="915" customWidth="1"/>
    <col min="15876" max="15876" width="13.7109375" style="915" customWidth="1"/>
    <col min="15877" max="15877" width="21" style="915" customWidth="1"/>
    <col min="15878" max="15879" width="15.7109375" style="915" customWidth="1"/>
    <col min="15880" max="16123" width="9.140625" style="915"/>
    <col min="16124" max="16124" width="5.7109375" style="915" customWidth="1"/>
    <col min="16125" max="16125" width="37.7109375" style="915" customWidth="1"/>
    <col min="16126" max="16126" width="15.7109375" style="915" customWidth="1"/>
    <col min="16127" max="16127" width="12.28515625" style="915" customWidth="1"/>
    <col min="16128" max="16130" width="15.7109375" style="915" customWidth="1"/>
    <col min="16131" max="16131" width="30.7109375" style="915" customWidth="1"/>
    <col min="16132" max="16132" width="13.7109375" style="915" customWidth="1"/>
    <col min="16133" max="16133" width="21" style="915" customWidth="1"/>
    <col min="16134" max="16135" width="15.7109375" style="915" customWidth="1"/>
    <col min="16136" max="16384" width="9.140625" style="915"/>
  </cols>
  <sheetData>
    <row r="1" spans="1:11" x14ac:dyDescent="0.25">
      <c r="G1" s="1244" t="s">
        <v>2114</v>
      </c>
    </row>
    <row r="2" spans="1:11" x14ac:dyDescent="0.25">
      <c r="A2" s="1859" t="s">
        <v>1532</v>
      </c>
      <c r="B2" s="1859"/>
      <c r="C2" s="1859"/>
      <c r="D2" s="1859"/>
      <c r="E2" s="1859"/>
      <c r="F2" s="1859"/>
      <c r="G2" s="1859"/>
    </row>
    <row r="3" spans="1:11" x14ac:dyDescent="0.25">
      <c r="A3" s="1859" t="s">
        <v>911</v>
      </c>
      <c r="B3" s="1859"/>
      <c r="C3" s="1859"/>
      <c r="D3" s="1859"/>
      <c r="E3" s="1859"/>
      <c r="F3" s="1859"/>
      <c r="G3" s="1859"/>
    </row>
    <row r="4" spans="1:11" x14ac:dyDescent="0.25">
      <c r="A4" s="1859" t="s">
        <v>1534</v>
      </c>
      <c r="B4" s="1859"/>
      <c r="C4" s="1859"/>
      <c r="D4" s="1859"/>
      <c r="E4" s="1859"/>
      <c r="F4" s="1859"/>
      <c r="G4" s="1859"/>
    </row>
    <row r="5" spans="1:11" ht="12.75" customHeight="1" x14ac:dyDescent="0.25"/>
    <row r="6" spans="1:11" ht="161.25" customHeight="1" x14ac:dyDescent="0.25">
      <c r="A6" s="1259" t="s">
        <v>6</v>
      </c>
      <c r="B6" s="1259" t="s">
        <v>1535</v>
      </c>
      <c r="C6" s="1259" t="s">
        <v>1107</v>
      </c>
      <c r="D6" s="1259" t="s">
        <v>1536</v>
      </c>
      <c r="E6" s="1259" t="s">
        <v>1106</v>
      </c>
      <c r="F6" s="1259" t="s">
        <v>1537</v>
      </c>
      <c r="G6" s="1259" t="s">
        <v>1538</v>
      </c>
    </row>
    <row r="7" spans="1:11" x14ac:dyDescent="0.25">
      <c r="A7" s="918">
        <v>1</v>
      </c>
      <c r="B7" s="918">
        <v>2</v>
      </c>
      <c r="C7" s="918">
        <v>4</v>
      </c>
      <c r="D7" s="918">
        <v>5</v>
      </c>
      <c r="E7" s="918">
        <v>6</v>
      </c>
      <c r="F7" s="918">
        <v>7</v>
      </c>
      <c r="G7" s="918">
        <v>8</v>
      </c>
    </row>
    <row r="8" spans="1:11" ht="19.5" customHeight="1" x14ac:dyDescent="0.25">
      <c r="A8" s="1830" t="s">
        <v>174</v>
      </c>
      <c r="B8" s="1830"/>
      <c r="C8" s="1830"/>
      <c r="D8" s="1830"/>
      <c r="E8" s="1830"/>
      <c r="F8" s="1830"/>
      <c r="G8" s="1830"/>
    </row>
    <row r="9" spans="1:11" ht="72" customHeight="1" x14ac:dyDescent="0.25">
      <c r="A9" s="1256" t="s">
        <v>206</v>
      </c>
      <c r="B9" s="1257" t="s">
        <v>2083</v>
      </c>
      <c r="C9" s="920" t="s">
        <v>1082</v>
      </c>
      <c r="D9" s="921">
        <v>3</v>
      </c>
      <c r="E9" s="920">
        <v>1</v>
      </c>
      <c r="F9" s="920">
        <v>1</v>
      </c>
      <c r="G9" s="1258" t="s">
        <v>2084</v>
      </c>
      <c r="H9" s="1261"/>
    </row>
    <row r="10" spans="1:11" ht="54.75" customHeight="1" x14ac:dyDescent="0.25">
      <c r="A10" s="1256" t="s">
        <v>209</v>
      </c>
      <c r="B10" s="1257" t="s">
        <v>2085</v>
      </c>
      <c r="C10" s="920" t="s">
        <v>1082</v>
      </c>
      <c r="D10" s="921">
        <v>2</v>
      </c>
      <c r="E10" s="920">
        <v>1</v>
      </c>
      <c r="F10" s="920">
        <v>1</v>
      </c>
      <c r="G10" s="1258" t="s">
        <v>2086</v>
      </c>
      <c r="H10" s="1261"/>
    </row>
    <row r="11" spans="1:11" ht="40.5" customHeight="1" x14ac:dyDescent="0.25">
      <c r="A11" s="1256" t="s">
        <v>255</v>
      </c>
      <c r="B11" s="1257" t="s">
        <v>2087</v>
      </c>
      <c r="C11" s="920" t="s">
        <v>1082</v>
      </c>
      <c r="D11" s="921">
        <v>3</v>
      </c>
      <c r="E11" s="920">
        <v>1</v>
      </c>
      <c r="F11" s="920">
        <v>1</v>
      </c>
      <c r="G11" s="1258" t="s">
        <v>2088</v>
      </c>
      <c r="H11" s="1261"/>
    </row>
    <row r="12" spans="1:11" ht="38.25" customHeight="1" x14ac:dyDescent="0.25">
      <c r="A12" s="1256" t="s">
        <v>497</v>
      </c>
      <c r="B12" s="1257" t="s">
        <v>2089</v>
      </c>
      <c r="C12" s="920" t="s">
        <v>1082</v>
      </c>
      <c r="D12" s="921">
        <v>50</v>
      </c>
      <c r="E12" s="920">
        <v>26</v>
      </c>
      <c r="F12" s="920">
        <v>26</v>
      </c>
      <c r="G12" s="1258" t="s">
        <v>2090</v>
      </c>
      <c r="H12" s="1261"/>
    </row>
    <row r="13" spans="1:11" ht="55.5" customHeight="1" x14ac:dyDescent="0.25">
      <c r="A13" s="1256" t="s">
        <v>499</v>
      </c>
      <c r="B13" s="1257" t="s">
        <v>2091</v>
      </c>
      <c r="C13" s="920" t="s">
        <v>1082</v>
      </c>
      <c r="D13" s="921">
        <v>247</v>
      </c>
      <c r="E13" s="920">
        <v>273</v>
      </c>
      <c r="F13" s="920">
        <v>273</v>
      </c>
      <c r="G13" s="1258" t="s">
        <v>2092</v>
      </c>
      <c r="H13" s="1261"/>
    </row>
    <row r="14" spans="1:11" ht="87.75" customHeight="1" x14ac:dyDescent="0.25">
      <c r="A14" s="1256" t="s">
        <v>951</v>
      </c>
      <c r="B14" s="1257" t="s">
        <v>2093</v>
      </c>
      <c r="C14" s="920" t="s">
        <v>1090</v>
      </c>
      <c r="D14" s="921">
        <v>9</v>
      </c>
      <c r="E14" s="920">
        <v>12</v>
      </c>
      <c r="F14" s="920">
        <v>14.08</v>
      </c>
      <c r="G14" s="697" t="s">
        <v>2094</v>
      </c>
      <c r="H14" s="1261"/>
      <c r="K14" s="1262"/>
    </row>
    <row r="15" spans="1:11" ht="55.5" customHeight="1" x14ac:dyDescent="0.25">
      <c r="A15" s="1256" t="s">
        <v>1163</v>
      </c>
      <c r="B15" s="1257" t="s">
        <v>2095</v>
      </c>
      <c r="C15" s="920" t="s">
        <v>2096</v>
      </c>
      <c r="D15" s="921" t="s">
        <v>675</v>
      </c>
      <c r="E15" s="920" t="s">
        <v>675</v>
      </c>
      <c r="F15" s="920" t="s">
        <v>675</v>
      </c>
      <c r="G15" s="1258" t="s">
        <v>2097</v>
      </c>
      <c r="H15" s="1261"/>
    </row>
    <row r="16" spans="1:11" ht="54" x14ac:dyDescent="0.25">
      <c r="A16" s="1256" t="s">
        <v>1166</v>
      </c>
      <c r="B16" s="1257" t="s">
        <v>2098</v>
      </c>
      <c r="C16" s="920" t="s">
        <v>1082</v>
      </c>
      <c r="D16" s="921" t="s">
        <v>675</v>
      </c>
      <c r="E16" s="920" t="s">
        <v>675</v>
      </c>
      <c r="F16" s="920" t="s">
        <v>675</v>
      </c>
      <c r="G16" s="1258" t="s">
        <v>2097</v>
      </c>
      <c r="H16" s="1261"/>
    </row>
    <row r="17" spans="1:8" ht="54" x14ac:dyDescent="0.25">
      <c r="A17" s="1256" t="s">
        <v>1577</v>
      </c>
      <c r="B17" s="1257" t="s">
        <v>2099</v>
      </c>
      <c r="C17" s="920" t="s">
        <v>1090</v>
      </c>
      <c r="D17" s="921">
        <v>50</v>
      </c>
      <c r="E17" s="920">
        <v>87.5</v>
      </c>
      <c r="F17" s="920">
        <v>87.5</v>
      </c>
      <c r="G17" s="1260" t="s">
        <v>2100</v>
      </c>
      <c r="H17" s="1261"/>
    </row>
    <row r="18" spans="1:8" ht="71.25" customHeight="1" x14ac:dyDescent="0.25">
      <c r="A18" s="1256" t="s">
        <v>1580</v>
      </c>
      <c r="B18" s="1257" t="s">
        <v>2101</v>
      </c>
      <c r="C18" s="920" t="s">
        <v>1090</v>
      </c>
      <c r="D18" s="921">
        <v>39</v>
      </c>
      <c r="E18" s="920">
        <v>39</v>
      </c>
      <c r="F18" s="920">
        <v>39</v>
      </c>
      <c r="G18" s="1260" t="s">
        <v>2102</v>
      </c>
      <c r="H18" s="1261"/>
    </row>
    <row r="19" spans="1:8" ht="36" x14ac:dyDescent="0.25">
      <c r="A19" s="1256" t="s">
        <v>1583</v>
      </c>
      <c r="B19" s="1257" t="s">
        <v>2103</v>
      </c>
      <c r="C19" s="920" t="s">
        <v>1082</v>
      </c>
      <c r="D19" s="921">
        <v>1</v>
      </c>
      <c r="E19" s="920">
        <v>0</v>
      </c>
      <c r="F19" s="920">
        <v>0</v>
      </c>
      <c r="G19" s="1258" t="s">
        <v>2097</v>
      </c>
      <c r="H19" s="1261"/>
    </row>
    <row r="20" spans="1:8" ht="36" x14ac:dyDescent="0.25">
      <c r="A20" s="1256" t="s">
        <v>1586</v>
      </c>
      <c r="B20" s="1257" t="s">
        <v>2104</v>
      </c>
      <c r="C20" s="920" t="s">
        <v>1082</v>
      </c>
      <c r="D20" s="921">
        <v>1</v>
      </c>
      <c r="E20" s="920">
        <v>1</v>
      </c>
      <c r="F20" s="920">
        <v>1</v>
      </c>
      <c r="G20" s="697" t="s">
        <v>2105</v>
      </c>
      <c r="H20" s="1261"/>
    </row>
    <row r="21" spans="1:8" ht="72" x14ac:dyDescent="0.25">
      <c r="A21" s="1256" t="s">
        <v>1589</v>
      </c>
      <c r="B21" s="1257" t="s">
        <v>2106</v>
      </c>
      <c r="C21" s="920" t="s">
        <v>2107</v>
      </c>
      <c r="D21" s="921" t="s">
        <v>675</v>
      </c>
      <c r="E21" s="920">
        <v>10445</v>
      </c>
      <c r="F21" s="920">
        <v>10445</v>
      </c>
      <c r="G21" s="697" t="s">
        <v>2108</v>
      </c>
      <c r="H21" s="1261"/>
    </row>
    <row r="22" spans="1:8" x14ac:dyDescent="0.25">
      <c r="A22" s="2139" t="s">
        <v>176</v>
      </c>
      <c r="B22" s="2139"/>
      <c r="C22" s="2139"/>
      <c r="D22" s="2139"/>
      <c r="E22" s="2139"/>
      <c r="F22" s="2139"/>
      <c r="G22" s="2139"/>
      <c r="H22" s="1261"/>
    </row>
    <row r="23" spans="1:8" ht="54" x14ac:dyDescent="0.25">
      <c r="A23" s="1256" t="s">
        <v>261</v>
      </c>
      <c r="B23" s="1257" t="s">
        <v>2109</v>
      </c>
      <c r="C23" s="920" t="s">
        <v>1082</v>
      </c>
      <c r="D23" s="921">
        <v>77</v>
      </c>
      <c r="E23" s="920">
        <v>61</v>
      </c>
      <c r="F23" s="920">
        <v>61</v>
      </c>
      <c r="G23" s="1263" t="s">
        <v>2110</v>
      </c>
      <c r="H23" s="1261"/>
    </row>
    <row r="24" spans="1:8" x14ac:dyDescent="0.25">
      <c r="A24" s="2139" t="s">
        <v>178</v>
      </c>
      <c r="B24" s="2139"/>
      <c r="C24" s="2139"/>
      <c r="D24" s="2139"/>
      <c r="E24" s="2139"/>
      <c r="F24" s="2139"/>
      <c r="G24" s="2139"/>
      <c r="H24" s="1261"/>
    </row>
    <row r="25" spans="1:8" ht="21" customHeight="1" x14ac:dyDescent="0.25">
      <c r="A25" s="1256" t="s">
        <v>218</v>
      </c>
      <c r="B25" s="1257" t="s">
        <v>2111</v>
      </c>
      <c r="C25" s="920" t="s">
        <v>1082</v>
      </c>
      <c r="D25" s="921">
        <v>151</v>
      </c>
      <c r="E25" s="920">
        <v>0</v>
      </c>
      <c r="F25" s="920">
        <v>0</v>
      </c>
      <c r="G25" s="1257" t="s">
        <v>2097</v>
      </c>
      <c r="H25" s="1261"/>
    </row>
    <row r="26" spans="1:8" ht="249" customHeight="1" x14ac:dyDescent="0.25">
      <c r="A26" s="1256" t="s">
        <v>473</v>
      </c>
      <c r="B26" s="1257" t="s">
        <v>2112</v>
      </c>
      <c r="C26" s="920" t="s">
        <v>1082</v>
      </c>
      <c r="D26" s="921">
        <v>77</v>
      </c>
      <c r="E26" s="920">
        <v>63</v>
      </c>
      <c r="F26" s="920">
        <v>36</v>
      </c>
      <c r="G26" s="236" t="s">
        <v>2113</v>
      </c>
      <c r="H26" s="1261"/>
    </row>
  </sheetData>
  <mergeCells count="6">
    <mergeCell ref="A24:G24"/>
    <mergeCell ref="A2:G2"/>
    <mergeCell ref="A3:G3"/>
    <mergeCell ref="A4:G4"/>
    <mergeCell ref="A8:G8"/>
    <mergeCell ref="A22:G22"/>
  </mergeCells>
  <pageMargins left="0.78740157480314965" right="0.39370078740157483" top="0.78740157480314965" bottom="0.78740157480314965" header="0.39370078740157483" footer="0.39370078740157483"/>
  <pageSetup paperSize="9" scale="62" firstPageNumber="291" orientation="landscape" useFirstPageNumber="1" r:id="rId1"/>
  <headerFooter>
    <oddFooter>&amp;R&amp;"Arial,обычный"&amp;14&amp;P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5"/>
  </sheetPr>
  <dimension ref="A1:J82"/>
  <sheetViews>
    <sheetView zoomScale="60" zoomScaleNormal="60" zoomScalePageLayoutView="75" workbookViewId="0">
      <selection activeCell="I13" sqref="I13"/>
    </sheetView>
  </sheetViews>
  <sheetFormatPr defaultColWidth="7.5703125" defaultRowHeight="18" x14ac:dyDescent="0.25"/>
  <cols>
    <col min="1" max="1" width="8.7109375" style="577" customWidth="1"/>
    <col min="2" max="2" width="45.7109375" style="579" customWidth="1"/>
    <col min="3" max="3" width="15.7109375" style="578" customWidth="1"/>
    <col min="4" max="4" width="17.7109375" style="580" customWidth="1"/>
    <col min="5" max="5" width="17.7109375" style="581" customWidth="1"/>
    <col min="6" max="6" width="12.7109375" style="581" customWidth="1"/>
    <col min="7" max="7" width="35.7109375" style="579" customWidth="1"/>
    <col min="8" max="8" width="17.7109375" style="535" customWidth="1"/>
    <col min="9" max="9" width="12.7109375" style="581" customWidth="1"/>
    <col min="10" max="10" width="30.7109375" style="579" customWidth="1"/>
    <col min="11" max="11" width="7.5703125" style="535"/>
    <col min="12" max="12" width="23.7109375" style="535" customWidth="1"/>
    <col min="13" max="13" width="30.85546875" style="535" customWidth="1"/>
    <col min="14" max="256" width="7.5703125" style="535"/>
    <col min="257" max="257" width="10.140625" style="535" customWidth="1"/>
    <col min="258" max="258" width="45.7109375" style="535" customWidth="1"/>
    <col min="259" max="259" width="15.7109375" style="535" customWidth="1"/>
    <col min="260" max="261" width="17.7109375" style="535" customWidth="1"/>
    <col min="262" max="262" width="15.28515625" style="535" customWidth="1"/>
    <col min="263" max="263" width="35.7109375" style="535" customWidth="1"/>
    <col min="264" max="264" width="17.7109375" style="535" customWidth="1"/>
    <col min="265" max="265" width="15.28515625" style="535" customWidth="1"/>
    <col min="266" max="266" width="30.7109375" style="535" customWidth="1"/>
    <col min="267" max="267" width="7.5703125" style="535"/>
    <col min="268" max="268" width="23.7109375" style="535" customWidth="1"/>
    <col min="269" max="269" width="30.85546875" style="535" customWidth="1"/>
    <col min="270" max="512" width="7.5703125" style="535"/>
    <col min="513" max="513" width="10.140625" style="535" customWidth="1"/>
    <col min="514" max="514" width="45.7109375" style="535" customWidth="1"/>
    <col min="515" max="515" width="15.7109375" style="535" customWidth="1"/>
    <col min="516" max="517" width="17.7109375" style="535" customWidth="1"/>
    <col min="518" max="518" width="15.28515625" style="535" customWidth="1"/>
    <col min="519" max="519" width="35.7109375" style="535" customWidth="1"/>
    <col min="520" max="520" width="17.7109375" style="535" customWidth="1"/>
    <col min="521" max="521" width="15.28515625" style="535" customWidth="1"/>
    <col min="522" max="522" width="30.7109375" style="535" customWidth="1"/>
    <col min="523" max="523" width="7.5703125" style="535"/>
    <col min="524" max="524" width="23.7109375" style="535" customWidth="1"/>
    <col min="525" max="525" width="30.85546875" style="535" customWidth="1"/>
    <col min="526" max="768" width="7.5703125" style="535"/>
    <col min="769" max="769" width="10.140625" style="535" customWidth="1"/>
    <col min="770" max="770" width="45.7109375" style="535" customWidth="1"/>
    <col min="771" max="771" width="15.7109375" style="535" customWidth="1"/>
    <col min="772" max="773" width="17.7109375" style="535" customWidth="1"/>
    <col min="774" max="774" width="15.28515625" style="535" customWidth="1"/>
    <col min="775" max="775" width="35.7109375" style="535" customWidth="1"/>
    <col min="776" max="776" width="17.7109375" style="535" customWidth="1"/>
    <col min="777" max="777" width="15.28515625" style="535" customWidth="1"/>
    <col min="778" max="778" width="30.7109375" style="535" customWidth="1"/>
    <col min="779" max="779" width="7.5703125" style="535"/>
    <col min="780" max="780" width="23.7109375" style="535" customWidth="1"/>
    <col min="781" max="781" width="30.85546875" style="535" customWidth="1"/>
    <col min="782" max="1024" width="7.5703125" style="535"/>
    <col min="1025" max="1025" width="10.140625" style="535" customWidth="1"/>
    <col min="1026" max="1026" width="45.7109375" style="535" customWidth="1"/>
    <col min="1027" max="1027" width="15.7109375" style="535" customWidth="1"/>
    <col min="1028" max="1029" width="17.7109375" style="535" customWidth="1"/>
    <col min="1030" max="1030" width="15.28515625" style="535" customWidth="1"/>
    <col min="1031" max="1031" width="35.7109375" style="535" customWidth="1"/>
    <col min="1032" max="1032" width="17.7109375" style="535" customWidth="1"/>
    <col min="1033" max="1033" width="15.28515625" style="535" customWidth="1"/>
    <col min="1034" max="1034" width="30.7109375" style="535" customWidth="1"/>
    <col min="1035" max="1035" width="7.5703125" style="535"/>
    <col min="1036" max="1036" width="23.7109375" style="535" customWidth="1"/>
    <col min="1037" max="1037" width="30.85546875" style="535" customWidth="1"/>
    <col min="1038" max="1280" width="7.5703125" style="535"/>
    <col min="1281" max="1281" width="10.140625" style="535" customWidth="1"/>
    <col min="1282" max="1282" width="45.7109375" style="535" customWidth="1"/>
    <col min="1283" max="1283" width="15.7109375" style="535" customWidth="1"/>
    <col min="1284" max="1285" width="17.7109375" style="535" customWidth="1"/>
    <col min="1286" max="1286" width="15.28515625" style="535" customWidth="1"/>
    <col min="1287" max="1287" width="35.7109375" style="535" customWidth="1"/>
    <col min="1288" max="1288" width="17.7109375" style="535" customWidth="1"/>
    <col min="1289" max="1289" width="15.28515625" style="535" customWidth="1"/>
    <col min="1290" max="1290" width="30.7109375" style="535" customWidth="1"/>
    <col min="1291" max="1291" width="7.5703125" style="535"/>
    <col min="1292" max="1292" width="23.7109375" style="535" customWidth="1"/>
    <col min="1293" max="1293" width="30.85546875" style="535" customWidth="1"/>
    <col min="1294" max="1536" width="7.5703125" style="535"/>
    <col min="1537" max="1537" width="10.140625" style="535" customWidth="1"/>
    <col min="1538" max="1538" width="45.7109375" style="535" customWidth="1"/>
    <col min="1539" max="1539" width="15.7109375" style="535" customWidth="1"/>
    <col min="1540" max="1541" width="17.7109375" style="535" customWidth="1"/>
    <col min="1542" max="1542" width="15.28515625" style="535" customWidth="1"/>
    <col min="1543" max="1543" width="35.7109375" style="535" customWidth="1"/>
    <col min="1544" max="1544" width="17.7109375" style="535" customWidth="1"/>
    <col min="1545" max="1545" width="15.28515625" style="535" customWidth="1"/>
    <col min="1546" max="1546" width="30.7109375" style="535" customWidth="1"/>
    <col min="1547" max="1547" width="7.5703125" style="535"/>
    <col min="1548" max="1548" width="23.7109375" style="535" customWidth="1"/>
    <col min="1549" max="1549" width="30.85546875" style="535" customWidth="1"/>
    <col min="1550" max="1792" width="7.5703125" style="535"/>
    <col min="1793" max="1793" width="10.140625" style="535" customWidth="1"/>
    <col min="1794" max="1794" width="45.7109375" style="535" customWidth="1"/>
    <col min="1795" max="1795" width="15.7109375" style="535" customWidth="1"/>
    <col min="1796" max="1797" width="17.7109375" style="535" customWidth="1"/>
    <col min="1798" max="1798" width="15.28515625" style="535" customWidth="1"/>
    <col min="1799" max="1799" width="35.7109375" style="535" customWidth="1"/>
    <col min="1800" max="1800" width="17.7109375" style="535" customWidth="1"/>
    <col min="1801" max="1801" width="15.28515625" style="535" customWidth="1"/>
    <col min="1802" max="1802" width="30.7109375" style="535" customWidth="1"/>
    <col min="1803" max="1803" width="7.5703125" style="535"/>
    <col min="1804" max="1804" width="23.7109375" style="535" customWidth="1"/>
    <col min="1805" max="1805" width="30.85546875" style="535" customWidth="1"/>
    <col min="1806" max="2048" width="7.5703125" style="535"/>
    <col min="2049" max="2049" width="10.140625" style="535" customWidth="1"/>
    <col min="2050" max="2050" width="45.7109375" style="535" customWidth="1"/>
    <col min="2051" max="2051" width="15.7109375" style="535" customWidth="1"/>
    <col min="2052" max="2053" width="17.7109375" style="535" customWidth="1"/>
    <col min="2054" max="2054" width="15.28515625" style="535" customWidth="1"/>
    <col min="2055" max="2055" width="35.7109375" style="535" customWidth="1"/>
    <col min="2056" max="2056" width="17.7109375" style="535" customWidth="1"/>
    <col min="2057" max="2057" width="15.28515625" style="535" customWidth="1"/>
    <col min="2058" max="2058" width="30.7109375" style="535" customWidth="1"/>
    <col min="2059" max="2059" width="7.5703125" style="535"/>
    <col min="2060" max="2060" width="23.7109375" style="535" customWidth="1"/>
    <col min="2061" max="2061" width="30.85546875" style="535" customWidth="1"/>
    <col min="2062" max="2304" width="7.5703125" style="535"/>
    <col min="2305" max="2305" width="10.140625" style="535" customWidth="1"/>
    <col min="2306" max="2306" width="45.7109375" style="535" customWidth="1"/>
    <col min="2307" max="2307" width="15.7109375" style="535" customWidth="1"/>
    <col min="2308" max="2309" width="17.7109375" style="535" customWidth="1"/>
    <col min="2310" max="2310" width="15.28515625" style="535" customWidth="1"/>
    <col min="2311" max="2311" width="35.7109375" style="535" customWidth="1"/>
    <col min="2312" max="2312" width="17.7109375" style="535" customWidth="1"/>
    <col min="2313" max="2313" width="15.28515625" style="535" customWidth="1"/>
    <col min="2314" max="2314" width="30.7109375" style="535" customWidth="1"/>
    <col min="2315" max="2315" width="7.5703125" style="535"/>
    <col min="2316" max="2316" width="23.7109375" style="535" customWidth="1"/>
    <col min="2317" max="2317" width="30.85546875" style="535" customWidth="1"/>
    <col min="2318" max="2560" width="7.5703125" style="535"/>
    <col min="2561" max="2561" width="10.140625" style="535" customWidth="1"/>
    <col min="2562" max="2562" width="45.7109375" style="535" customWidth="1"/>
    <col min="2563" max="2563" width="15.7109375" style="535" customWidth="1"/>
    <col min="2564" max="2565" width="17.7109375" style="535" customWidth="1"/>
    <col min="2566" max="2566" width="15.28515625" style="535" customWidth="1"/>
    <col min="2567" max="2567" width="35.7109375" style="535" customWidth="1"/>
    <col min="2568" max="2568" width="17.7109375" style="535" customWidth="1"/>
    <col min="2569" max="2569" width="15.28515625" style="535" customWidth="1"/>
    <col min="2570" max="2570" width="30.7109375" style="535" customWidth="1"/>
    <col min="2571" max="2571" width="7.5703125" style="535"/>
    <col min="2572" max="2572" width="23.7109375" style="535" customWidth="1"/>
    <col min="2573" max="2573" width="30.85546875" style="535" customWidth="1"/>
    <col min="2574" max="2816" width="7.5703125" style="535"/>
    <col min="2817" max="2817" width="10.140625" style="535" customWidth="1"/>
    <col min="2818" max="2818" width="45.7109375" style="535" customWidth="1"/>
    <col min="2819" max="2819" width="15.7109375" style="535" customWidth="1"/>
    <col min="2820" max="2821" width="17.7109375" style="535" customWidth="1"/>
    <col min="2822" max="2822" width="15.28515625" style="535" customWidth="1"/>
    <col min="2823" max="2823" width="35.7109375" style="535" customWidth="1"/>
    <col min="2824" max="2824" width="17.7109375" style="535" customWidth="1"/>
    <col min="2825" max="2825" width="15.28515625" style="535" customWidth="1"/>
    <col min="2826" max="2826" width="30.7109375" style="535" customWidth="1"/>
    <col min="2827" max="2827" width="7.5703125" style="535"/>
    <col min="2828" max="2828" width="23.7109375" style="535" customWidth="1"/>
    <col min="2829" max="2829" width="30.85546875" style="535" customWidth="1"/>
    <col min="2830" max="3072" width="7.5703125" style="535"/>
    <col min="3073" max="3073" width="10.140625" style="535" customWidth="1"/>
    <col min="3074" max="3074" width="45.7109375" style="535" customWidth="1"/>
    <col min="3075" max="3075" width="15.7109375" style="535" customWidth="1"/>
    <col min="3076" max="3077" width="17.7109375" style="535" customWidth="1"/>
    <col min="3078" max="3078" width="15.28515625" style="535" customWidth="1"/>
    <col min="3079" max="3079" width="35.7109375" style="535" customWidth="1"/>
    <col min="3080" max="3080" width="17.7109375" style="535" customWidth="1"/>
    <col min="3081" max="3081" width="15.28515625" style="535" customWidth="1"/>
    <col min="3082" max="3082" width="30.7109375" style="535" customWidth="1"/>
    <col min="3083" max="3083" width="7.5703125" style="535"/>
    <col min="3084" max="3084" width="23.7109375" style="535" customWidth="1"/>
    <col min="3085" max="3085" width="30.85546875" style="535" customWidth="1"/>
    <col min="3086" max="3328" width="7.5703125" style="535"/>
    <col min="3329" max="3329" width="10.140625" style="535" customWidth="1"/>
    <col min="3330" max="3330" width="45.7109375" style="535" customWidth="1"/>
    <col min="3331" max="3331" width="15.7109375" style="535" customWidth="1"/>
    <col min="3332" max="3333" width="17.7109375" style="535" customWidth="1"/>
    <col min="3334" max="3334" width="15.28515625" style="535" customWidth="1"/>
    <col min="3335" max="3335" width="35.7109375" style="535" customWidth="1"/>
    <col min="3336" max="3336" width="17.7109375" style="535" customWidth="1"/>
    <col min="3337" max="3337" width="15.28515625" style="535" customWidth="1"/>
    <col min="3338" max="3338" width="30.7109375" style="535" customWidth="1"/>
    <col min="3339" max="3339" width="7.5703125" style="535"/>
    <col min="3340" max="3340" width="23.7109375" style="535" customWidth="1"/>
    <col min="3341" max="3341" width="30.85546875" style="535" customWidth="1"/>
    <col min="3342" max="3584" width="7.5703125" style="535"/>
    <col min="3585" max="3585" width="10.140625" style="535" customWidth="1"/>
    <col min="3586" max="3586" width="45.7109375" style="535" customWidth="1"/>
    <col min="3587" max="3587" width="15.7109375" style="535" customWidth="1"/>
    <col min="3588" max="3589" width="17.7109375" style="535" customWidth="1"/>
    <col min="3590" max="3590" width="15.28515625" style="535" customWidth="1"/>
    <col min="3591" max="3591" width="35.7109375" style="535" customWidth="1"/>
    <col min="3592" max="3592" width="17.7109375" style="535" customWidth="1"/>
    <col min="3593" max="3593" width="15.28515625" style="535" customWidth="1"/>
    <col min="3594" max="3594" width="30.7109375" style="535" customWidth="1"/>
    <col min="3595" max="3595" width="7.5703125" style="535"/>
    <col min="3596" max="3596" width="23.7109375" style="535" customWidth="1"/>
    <col min="3597" max="3597" width="30.85546875" style="535" customWidth="1"/>
    <col min="3598" max="3840" width="7.5703125" style="535"/>
    <col min="3841" max="3841" width="10.140625" style="535" customWidth="1"/>
    <col min="3842" max="3842" width="45.7109375" style="535" customWidth="1"/>
    <col min="3843" max="3843" width="15.7109375" style="535" customWidth="1"/>
    <col min="3844" max="3845" width="17.7109375" style="535" customWidth="1"/>
    <col min="3846" max="3846" width="15.28515625" style="535" customWidth="1"/>
    <col min="3847" max="3847" width="35.7109375" style="535" customWidth="1"/>
    <col min="3848" max="3848" width="17.7109375" style="535" customWidth="1"/>
    <col min="3849" max="3849" width="15.28515625" style="535" customWidth="1"/>
    <col min="3850" max="3850" width="30.7109375" style="535" customWidth="1"/>
    <col min="3851" max="3851" width="7.5703125" style="535"/>
    <col min="3852" max="3852" width="23.7109375" style="535" customWidth="1"/>
    <col min="3853" max="3853" width="30.85546875" style="535" customWidth="1"/>
    <col min="3854" max="4096" width="7.5703125" style="535"/>
    <col min="4097" max="4097" width="10.140625" style="535" customWidth="1"/>
    <col min="4098" max="4098" width="45.7109375" style="535" customWidth="1"/>
    <col min="4099" max="4099" width="15.7109375" style="535" customWidth="1"/>
    <col min="4100" max="4101" width="17.7109375" style="535" customWidth="1"/>
    <col min="4102" max="4102" width="15.28515625" style="535" customWidth="1"/>
    <col min="4103" max="4103" width="35.7109375" style="535" customWidth="1"/>
    <col min="4104" max="4104" width="17.7109375" style="535" customWidth="1"/>
    <col min="4105" max="4105" width="15.28515625" style="535" customWidth="1"/>
    <col min="4106" max="4106" width="30.7109375" style="535" customWidth="1"/>
    <col min="4107" max="4107" width="7.5703125" style="535"/>
    <col min="4108" max="4108" width="23.7109375" style="535" customWidth="1"/>
    <col min="4109" max="4109" width="30.85546875" style="535" customWidth="1"/>
    <col min="4110" max="4352" width="7.5703125" style="535"/>
    <col min="4353" max="4353" width="10.140625" style="535" customWidth="1"/>
    <col min="4354" max="4354" width="45.7109375" style="535" customWidth="1"/>
    <col min="4355" max="4355" width="15.7109375" style="535" customWidth="1"/>
    <col min="4356" max="4357" width="17.7109375" style="535" customWidth="1"/>
    <col min="4358" max="4358" width="15.28515625" style="535" customWidth="1"/>
    <col min="4359" max="4359" width="35.7109375" style="535" customWidth="1"/>
    <col min="4360" max="4360" width="17.7109375" style="535" customWidth="1"/>
    <col min="4361" max="4361" width="15.28515625" style="535" customWidth="1"/>
    <col min="4362" max="4362" width="30.7109375" style="535" customWidth="1"/>
    <col min="4363" max="4363" width="7.5703125" style="535"/>
    <col min="4364" max="4364" width="23.7109375" style="535" customWidth="1"/>
    <col min="4365" max="4365" width="30.85546875" style="535" customWidth="1"/>
    <col min="4366" max="4608" width="7.5703125" style="535"/>
    <col min="4609" max="4609" width="10.140625" style="535" customWidth="1"/>
    <col min="4610" max="4610" width="45.7109375" style="535" customWidth="1"/>
    <col min="4611" max="4611" width="15.7109375" style="535" customWidth="1"/>
    <col min="4612" max="4613" width="17.7109375" style="535" customWidth="1"/>
    <col min="4614" max="4614" width="15.28515625" style="535" customWidth="1"/>
    <col min="4615" max="4615" width="35.7109375" style="535" customWidth="1"/>
    <col min="4616" max="4616" width="17.7109375" style="535" customWidth="1"/>
    <col min="4617" max="4617" width="15.28515625" style="535" customWidth="1"/>
    <col min="4618" max="4618" width="30.7109375" style="535" customWidth="1"/>
    <col min="4619" max="4619" width="7.5703125" style="535"/>
    <col min="4620" max="4620" width="23.7109375" style="535" customWidth="1"/>
    <col min="4621" max="4621" width="30.85546875" style="535" customWidth="1"/>
    <col min="4622" max="4864" width="7.5703125" style="535"/>
    <col min="4865" max="4865" width="10.140625" style="535" customWidth="1"/>
    <col min="4866" max="4866" width="45.7109375" style="535" customWidth="1"/>
    <col min="4867" max="4867" width="15.7109375" style="535" customWidth="1"/>
    <col min="4868" max="4869" width="17.7109375" style="535" customWidth="1"/>
    <col min="4870" max="4870" width="15.28515625" style="535" customWidth="1"/>
    <col min="4871" max="4871" width="35.7109375" style="535" customWidth="1"/>
    <col min="4872" max="4872" width="17.7109375" style="535" customWidth="1"/>
    <col min="4873" max="4873" width="15.28515625" style="535" customWidth="1"/>
    <col min="4874" max="4874" width="30.7109375" style="535" customWidth="1"/>
    <col min="4875" max="4875" width="7.5703125" style="535"/>
    <col min="4876" max="4876" width="23.7109375" style="535" customWidth="1"/>
    <col min="4877" max="4877" width="30.85546875" style="535" customWidth="1"/>
    <col min="4878" max="5120" width="7.5703125" style="535"/>
    <col min="5121" max="5121" width="10.140625" style="535" customWidth="1"/>
    <col min="5122" max="5122" width="45.7109375" style="535" customWidth="1"/>
    <col min="5123" max="5123" width="15.7109375" style="535" customWidth="1"/>
    <col min="5124" max="5125" width="17.7109375" style="535" customWidth="1"/>
    <col min="5126" max="5126" width="15.28515625" style="535" customWidth="1"/>
    <col min="5127" max="5127" width="35.7109375" style="535" customWidth="1"/>
    <col min="5128" max="5128" width="17.7109375" style="535" customWidth="1"/>
    <col min="5129" max="5129" width="15.28515625" style="535" customWidth="1"/>
    <col min="5130" max="5130" width="30.7109375" style="535" customWidth="1"/>
    <col min="5131" max="5131" width="7.5703125" style="535"/>
    <col min="5132" max="5132" width="23.7109375" style="535" customWidth="1"/>
    <col min="5133" max="5133" width="30.85546875" style="535" customWidth="1"/>
    <col min="5134" max="5376" width="7.5703125" style="535"/>
    <col min="5377" max="5377" width="10.140625" style="535" customWidth="1"/>
    <col min="5378" max="5378" width="45.7109375" style="535" customWidth="1"/>
    <col min="5379" max="5379" width="15.7109375" style="535" customWidth="1"/>
    <col min="5380" max="5381" width="17.7109375" style="535" customWidth="1"/>
    <col min="5382" max="5382" width="15.28515625" style="535" customWidth="1"/>
    <col min="5383" max="5383" width="35.7109375" style="535" customWidth="1"/>
    <col min="5384" max="5384" width="17.7109375" style="535" customWidth="1"/>
    <col min="5385" max="5385" width="15.28515625" style="535" customWidth="1"/>
    <col min="5386" max="5386" width="30.7109375" style="535" customWidth="1"/>
    <col min="5387" max="5387" width="7.5703125" style="535"/>
    <col min="5388" max="5388" width="23.7109375" style="535" customWidth="1"/>
    <col min="5389" max="5389" width="30.85546875" style="535" customWidth="1"/>
    <col min="5390" max="5632" width="7.5703125" style="535"/>
    <col min="5633" max="5633" width="10.140625" style="535" customWidth="1"/>
    <col min="5634" max="5634" width="45.7109375" style="535" customWidth="1"/>
    <col min="5635" max="5635" width="15.7109375" style="535" customWidth="1"/>
    <col min="5636" max="5637" width="17.7109375" style="535" customWidth="1"/>
    <col min="5638" max="5638" width="15.28515625" style="535" customWidth="1"/>
    <col min="5639" max="5639" width="35.7109375" style="535" customWidth="1"/>
    <col min="5640" max="5640" width="17.7109375" style="535" customWidth="1"/>
    <col min="5641" max="5641" width="15.28515625" style="535" customWidth="1"/>
    <col min="5642" max="5642" width="30.7109375" style="535" customWidth="1"/>
    <col min="5643" max="5643" width="7.5703125" style="535"/>
    <col min="5644" max="5644" width="23.7109375" style="535" customWidth="1"/>
    <col min="5645" max="5645" width="30.85546875" style="535" customWidth="1"/>
    <col min="5646" max="5888" width="7.5703125" style="535"/>
    <col min="5889" max="5889" width="10.140625" style="535" customWidth="1"/>
    <col min="5890" max="5890" width="45.7109375" style="535" customWidth="1"/>
    <col min="5891" max="5891" width="15.7109375" style="535" customWidth="1"/>
    <col min="5892" max="5893" width="17.7109375" style="535" customWidth="1"/>
    <col min="5894" max="5894" width="15.28515625" style="535" customWidth="1"/>
    <col min="5895" max="5895" width="35.7109375" style="535" customWidth="1"/>
    <col min="5896" max="5896" width="17.7109375" style="535" customWidth="1"/>
    <col min="5897" max="5897" width="15.28515625" style="535" customWidth="1"/>
    <col min="5898" max="5898" width="30.7109375" style="535" customWidth="1"/>
    <col min="5899" max="5899" width="7.5703125" style="535"/>
    <col min="5900" max="5900" width="23.7109375" style="535" customWidth="1"/>
    <col min="5901" max="5901" width="30.85546875" style="535" customWidth="1"/>
    <col min="5902" max="6144" width="7.5703125" style="535"/>
    <col min="6145" max="6145" width="10.140625" style="535" customWidth="1"/>
    <col min="6146" max="6146" width="45.7109375" style="535" customWidth="1"/>
    <col min="6147" max="6147" width="15.7109375" style="535" customWidth="1"/>
    <col min="6148" max="6149" width="17.7109375" style="535" customWidth="1"/>
    <col min="6150" max="6150" width="15.28515625" style="535" customWidth="1"/>
    <col min="6151" max="6151" width="35.7109375" style="535" customWidth="1"/>
    <col min="6152" max="6152" width="17.7109375" style="535" customWidth="1"/>
    <col min="6153" max="6153" width="15.28515625" style="535" customWidth="1"/>
    <col min="6154" max="6154" width="30.7109375" style="535" customWidth="1"/>
    <col min="6155" max="6155" width="7.5703125" style="535"/>
    <col min="6156" max="6156" width="23.7109375" style="535" customWidth="1"/>
    <col min="6157" max="6157" width="30.85546875" style="535" customWidth="1"/>
    <col min="6158" max="6400" width="7.5703125" style="535"/>
    <col min="6401" max="6401" width="10.140625" style="535" customWidth="1"/>
    <col min="6402" max="6402" width="45.7109375" style="535" customWidth="1"/>
    <col min="6403" max="6403" width="15.7109375" style="535" customWidth="1"/>
    <col min="6404" max="6405" width="17.7109375" style="535" customWidth="1"/>
    <col min="6406" max="6406" width="15.28515625" style="535" customWidth="1"/>
    <col min="6407" max="6407" width="35.7109375" style="535" customWidth="1"/>
    <col min="6408" max="6408" width="17.7109375" style="535" customWidth="1"/>
    <col min="6409" max="6409" width="15.28515625" style="535" customWidth="1"/>
    <col min="6410" max="6410" width="30.7109375" style="535" customWidth="1"/>
    <col min="6411" max="6411" width="7.5703125" style="535"/>
    <col min="6412" max="6412" width="23.7109375" style="535" customWidth="1"/>
    <col min="6413" max="6413" width="30.85546875" style="535" customWidth="1"/>
    <col min="6414" max="6656" width="7.5703125" style="535"/>
    <col min="6657" max="6657" width="10.140625" style="535" customWidth="1"/>
    <col min="6658" max="6658" width="45.7109375" style="535" customWidth="1"/>
    <col min="6659" max="6659" width="15.7109375" style="535" customWidth="1"/>
    <col min="6660" max="6661" width="17.7109375" style="535" customWidth="1"/>
    <col min="6662" max="6662" width="15.28515625" style="535" customWidth="1"/>
    <col min="6663" max="6663" width="35.7109375" style="535" customWidth="1"/>
    <col min="6664" max="6664" width="17.7109375" style="535" customWidth="1"/>
    <col min="6665" max="6665" width="15.28515625" style="535" customWidth="1"/>
    <col min="6666" max="6666" width="30.7109375" style="535" customWidth="1"/>
    <col min="6667" max="6667" width="7.5703125" style="535"/>
    <col min="6668" max="6668" width="23.7109375" style="535" customWidth="1"/>
    <col min="6669" max="6669" width="30.85546875" style="535" customWidth="1"/>
    <col min="6670" max="6912" width="7.5703125" style="535"/>
    <col min="6913" max="6913" width="10.140625" style="535" customWidth="1"/>
    <col min="6914" max="6914" width="45.7109375" style="535" customWidth="1"/>
    <col min="6915" max="6915" width="15.7109375" style="535" customWidth="1"/>
    <col min="6916" max="6917" width="17.7109375" style="535" customWidth="1"/>
    <col min="6918" max="6918" width="15.28515625" style="535" customWidth="1"/>
    <col min="6919" max="6919" width="35.7109375" style="535" customWidth="1"/>
    <col min="6920" max="6920" width="17.7109375" style="535" customWidth="1"/>
    <col min="6921" max="6921" width="15.28515625" style="535" customWidth="1"/>
    <col min="6922" max="6922" width="30.7109375" style="535" customWidth="1"/>
    <col min="6923" max="6923" width="7.5703125" style="535"/>
    <col min="6924" max="6924" width="23.7109375" style="535" customWidth="1"/>
    <col min="6925" max="6925" width="30.85546875" style="535" customWidth="1"/>
    <col min="6926" max="7168" width="7.5703125" style="535"/>
    <col min="7169" max="7169" width="10.140625" style="535" customWidth="1"/>
    <col min="7170" max="7170" width="45.7109375" style="535" customWidth="1"/>
    <col min="7171" max="7171" width="15.7109375" style="535" customWidth="1"/>
    <col min="7172" max="7173" width="17.7109375" style="535" customWidth="1"/>
    <col min="7174" max="7174" width="15.28515625" style="535" customWidth="1"/>
    <col min="7175" max="7175" width="35.7109375" style="535" customWidth="1"/>
    <col min="7176" max="7176" width="17.7109375" style="535" customWidth="1"/>
    <col min="7177" max="7177" width="15.28515625" style="535" customWidth="1"/>
    <col min="7178" max="7178" width="30.7109375" style="535" customWidth="1"/>
    <col min="7179" max="7179" width="7.5703125" style="535"/>
    <col min="7180" max="7180" width="23.7109375" style="535" customWidth="1"/>
    <col min="7181" max="7181" width="30.85546875" style="535" customWidth="1"/>
    <col min="7182" max="7424" width="7.5703125" style="535"/>
    <col min="7425" max="7425" width="10.140625" style="535" customWidth="1"/>
    <col min="7426" max="7426" width="45.7109375" style="535" customWidth="1"/>
    <col min="7427" max="7427" width="15.7109375" style="535" customWidth="1"/>
    <col min="7428" max="7429" width="17.7109375" style="535" customWidth="1"/>
    <col min="7430" max="7430" width="15.28515625" style="535" customWidth="1"/>
    <col min="7431" max="7431" width="35.7109375" style="535" customWidth="1"/>
    <col min="7432" max="7432" width="17.7109375" style="535" customWidth="1"/>
    <col min="7433" max="7433" width="15.28515625" style="535" customWidth="1"/>
    <col min="7434" max="7434" width="30.7109375" style="535" customWidth="1"/>
    <col min="7435" max="7435" width="7.5703125" style="535"/>
    <col min="7436" max="7436" width="23.7109375" style="535" customWidth="1"/>
    <col min="7437" max="7437" width="30.85546875" style="535" customWidth="1"/>
    <col min="7438" max="7680" width="7.5703125" style="535"/>
    <col min="7681" max="7681" width="10.140625" style="535" customWidth="1"/>
    <col min="7682" max="7682" width="45.7109375" style="535" customWidth="1"/>
    <col min="7683" max="7683" width="15.7109375" style="535" customWidth="1"/>
    <col min="7684" max="7685" width="17.7109375" style="535" customWidth="1"/>
    <col min="7686" max="7686" width="15.28515625" style="535" customWidth="1"/>
    <col min="7687" max="7687" width="35.7109375" style="535" customWidth="1"/>
    <col min="7688" max="7688" width="17.7109375" style="535" customWidth="1"/>
    <col min="7689" max="7689" width="15.28515625" style="535" customWidth="1"/>
    <col min="7690" max="7690" width="30.7109375" style="535" customWidth="1"/>
    <col min="7691" max="7691" width="7.5703125" style="535"/>
    <col min="7692" max="7692" width="23.7109375" style="535" customWidth="1"/>
    <col min="7693" max="7693" width="30.85546875" style="535" customWidth="1"/>
    <col min="7694" max="7936" width="7.5703125" style="535"/>
    <col min="7937" max="7937" width="10.140625" style="535" customWidth="1"/>
    <col min="7938" max="7938" width="45.7109375" style="535" customWidth="1"/>
    <col min="7939" max="7939" width="15.7109375" style="535" customWidth="1"/>
    <col min="7940" max="7941" width="17.7109375" style="535" customWidth="1"/>
    <col min="7942" max="7942" width="15.28515625" style="535" customWidth="1"/>
    <col min="7943" max="7943" width="35.7109375" style="535" customWidth="1"/>
    <col min="7944" max="7944" width="17.7109375" style="535" customWidth="1"/>
    <col min="7945" max="7945" width="15.28515625" style="535" customWidth="1"/>
    <col min="7946" max="7946" width="30.7109375" style="535" customWidth="1"/>
    <col min="7947" max="7947" width="7.5703125" style="535"/>
    <col min="7948" max="7948" width="23.7109375" style="535" customWidth="1"/>
    <col min="7949" max="7949" width="30.85546875" style="535" customWidth="1"/>
    <col min="7950" max="8192" width="7.5703125" style="535"/>
    <col min="8193" max="8193" width="10.140625" style="535" customWidth="1"/>
    <col min="8194" max="8194" width="45.7109375" style="535" customWidth="1"/>
    <col min="8195" max="8195" width="15.7109375" style="535" customWidth="1"/>
    <col min="8196" max="8197" width="17.7109375" style="535" customWidth="1"/>
    <col min="8198" max="8198" width="15.28515625" style="535" customWidth="1"/>
    <col min="8199" max="8199" width="35.7109375" style="535" customWidth="1"/>
    <col min="8200" max="8200" width="17.7109375" style="535" customWidth="1"/>
    <col min="8201" max="8201" width="15.28515625" style="535" customWidth="1"/>
    <col min="8202" max="8202" width="30.7109375" style="535" customWidth="1"/>
    <col min="8203" max="8203" width="7.5703125" style="535"/>
    <col min="8204" max="8204" width="23.7109375" style="535" customWidth="1"/>
    <col min="8205" max="8205" width="30.85546875" style="535" customWidth="1"/>
    <col min="8206" max="8448" width="7.5703125" style="535"/>
    <col min="8449" max="8449" width="10.140625" style="535" customWidth="1"/>
    <col min="8450" max="8450" width="45.7109375" style="535" customWidth="1"/>
    <col min="8451" max="8451" width="15.7109375" style="535" customWidth="1"/>
    <col min="8452" max="8453" width="17.7109375" style="535" customWidth="1"/>
    <col min="8454" max="8454" width="15.28515625" style="535" customWidth="1"/>
    <col min="8455" max="8455" width="35.7109375" style="535" customWidth="1"/>
    <col min="8456" max="8456" width="17.7109375" style="535" customWidth="1"/>
    <col min="8457" max="8457" width="15.28515625" style="535" customWidth="1"/>
    <col min="8458" max="8458" width="30.7109375" style="535" customWidth="1"/>
    <col min="8459" max="8459" width="7.5703125" style="535"/>
    <col min="8460" max="8460" width="23.7109375" style="535" customWidth="1"/>
    <col min="8461" max="8461" width="30.85546875" style="535" customWidth="1"/>
    <col min="8462" max="8704" width="7.5703125" style="535"/>
    <col min="8705" max="8705" width="10.140625" style="535" customWidth="1"/>
    <col min="8706" max="8706" width="45.7109375" style="535" customWidth="1"/>
    <col min="8707" max="8707" width="15.7109375" style="535" customWidth="1"/>
    <col min="8708" max="8709" width="17.7109375" style="535" customWidth="1"/>
    <col min="8710" max="8710" width="15.28515625" style="535" customWidth="1"/>
    <col min="8711" max="8711" width="35.7109375" style="535" customWidth="1"/>
    <col min="8712" max="8712" width="17.7109375" style="535" customWidth="1"/>
    <col min="8713" max="8713" width="15.28515625" style="535" customWidth="1"/>
    <col min="8714" max="8714" width="30.7109375" style="535" customWidth="1"/>
    <col min="8715" max="8715" width="7.5703125" style="535"/>
    <col min="8716" max="8716" width="23.7109375" style="535" customWidth="1"/>
    <col min="8717" max="8717" width="30.85546875" style="535" customWidth="1"/>
    <col min="8718" max="8960" width="7.5703125" style="535"/>
    <col min="8961" max="8961" width="10.140625" style="535" customWidth="1"/>
    <col min="8962" max="8962" width="45.7109375" style="535" customWidth="1"/>
    <col min="8963" max="8963" width="15.7109375" style="535" customWidth="1"/>
    <col min="8964" max="8965" width="17.7109375" style="535" customWidth="1"/>
    <col min="8966" max="8966" width="15.28515625" style="535" customWidth="1"/>
    <col min="8967" max="8967" width="35.7109375" style="535" customWidth="1"/>
    <col min="8968" max="8968" width="17.7109375" style="535" customWidth="1"/>
    <col min="8969" max="8969" width="15.28515625" style="535" customWidth="1"/>
    <col min="8970" max="8970" width="30.7109375" style="535" customWidth="1"/>
    <col min="8971" max="8971" width="7.5703125" style="535"/>
    <col min="8972" max="8972" width="23.7109375" style="535" customWidth="1"/>
    <col min="8973" max="8973" width="30.85546875" style="535" customWidth="1"/>
    <col min="8974" max="9216" width="7.5703125" style="535"/>
    <col min="9217" max="9217" width="10.140625" style="535" customWidth="1"/>
    <col min="9218" max="9218" width="45.7109375" style="535" customWidth="1"/>
    <col min="9219" max="9219" width="15.7109375" style="535" customWidth="1"/>
    <col min="9220" max="9221" width="17.7109375" style="535" customWidth="1"/>
    <col min="9222" max="9222" width="15.28515625" style="535" customWidth="1"/>
    <col min="9223" max="9223" width="35.7109375" style="535" customWidth="1"/>
    <col min="9224" max="9224" width="17.7109375" style="535" customWidth="1"/>
    <col min="9225" max="9225" width="15.28515625" style="535" customWidth="1"/>
    <col min="9226" max="9226" width="30.7109375" style="535" customWidth="1"/>
    <col min="9227" max="9227" width="7.5703125" style="535"/>
    <col min="9228" max="9228" width="23.7109375" style="535" customWidth="1"/>
    <col min="9229" max="9229" width="30.85546875" style="535" customWidth="1"/>
    <col min="9230" max="9472" width="7.5703125" style="535"/>
    <col min="9473" max="9473" width="10.140625" style="535" customWidth="1"/>
    <col min="9474" max="9474" width="45.7109375" style="535" customWidth="1"/>
    <col min="9475" max="9475" width="15.7109375" style="535" customWidth="1"/>
    <col min="9476" max="9477" width="17.7109375" style="535" customWidth="1"/>
    <col min="9478" max="9478" width="15.28515625" style="535" customWidth="1"/>
    <col min="9479" max="9479" width="35.7109375" style="535" customWidth="1"/>
    <col min="9480" max="9480" width="17.7109375" style="535" customWidth="1"/>
    <col min="9481" max="9481" width="15.28515625" style="535" customWidth="1"/>
    <col min="9482" max="9482" width="30.7109375" style="535" customWidth="1"/>
    <col min="9483" max="9483" width="7.5703125" style="535"/>
    <col min="9484" max="9484" width="23.7109375" style="535" customWidth="1"/>
    <col min="9485" max="9485" width="30.85546875" style="535" customWidth="1"/>
    <col min="9486" max="9728" width="7.5703125" style="535"/>
    <col min="9729" max="9729" width="10.140625" style="535" customWidth="1"/>
    <col min="9730" max="9730" width="45.7109375" style="535" customWidth="1"/>
    <col min="9731" max="9731" width="15.7109375" style="535" customWidth="1"/>
    <col min="9732" max="9733" width="17.7109375" style="535" customWidth="1"/>
    <col min="9734" max="9734" width="15.28515625" style="535" customWidth="1"/>
    <col min="9735" max="9735" width="35.7109375" style="535" customWidth="1"/>
    <col min="9736" max="9736" width="17.7109375" style="535" customWidth="1"/>
    <col min="9737" max="9737" width="15.28515625" style="535" customWidth="1"/>
    <col min="9738" max="9738" width="30.7109375" style="535" customWidth="1"/>
    <col min="9739" max="9739" width="7.5703125" style="535"/>
    <col min="9740" max="9740" width="23.7109375" style="535" customWidth="1"/>
    <col min="9741" max="9741" width="30.85546875" style="535" customWidth="1"/>
    <col min="9742" max="9984" width="7.5703125" style="535"/>
    <col min="9985" max="9985" width="10.140625" style="535" customWidth="1"/>
    <col min="9986" max="9986" width="45.7109375" style="535" customWidth="1"/>
    <col min="9987" max="9987" width="15.7109375" style="535" customWidth="1"/>
    <col min="9988" max="9989" width="17.7109375" style="535" customWidth="1"/>
    <col min="9990" max="9990" width="15.28515625" style="535" customWidth="1"/>
    <col min="9991" max="9991" width="35.7109375" style="535" customWidth="1"/>
    <col min="9992" max="9992" width="17.7109375" style="535" customWidth="1"/>
    <col min="9993" max="9993" width="15.28515625" style="535" customWidth="1"/>
    <col min="9994" max="9994" width="30.7109375" style="535" customWidth="1"/>
    <col min="9995" max="9995" width="7.5703125" style="535"/>
    <col min="9996" max="9996" width="23.7109375" style="535" customWidth="1"/>
    <col min="9997" max="9997" width="30.85546875" style="535" customWidth="1"/>
    <col min="9998" max="10240" width="7.5703125" style="535"/>
    <col min="10241" max="10241" width="10.140625" style="535" customWidth="1"/>
    <col min="10242" max="10242" width="45.7109375" style="535" customWidth="1"/>
    <col min="10243" max="10243" width="15.7109375" style="535" customWidth="1"/>
    <col min="10244" max="10245" width="17.7109375" style="535" customWidth="1"/>
    <col min="10246" max="10246" width="15.28515625" style="535" customWidth="1"/>
    <col min="10247" max="10247" width="35.7109375" style="535" customWidth="1"/>
    <col min="10248" max="10248" width="17.7109375" style="535" customWidth="1"/>
    <col min="10249" max="10249" width="15.28515625" style="535" customWidth="1"/>
    <col min="10250" max="10250" width="30.7109375" style="535" customWidth="1"/>
    <col min="10251" max="10251" width="7.5703125" style="535"/>
    <col min="10252" max="10252" width="23.7109375" style="535" customWidth="1"/>
    <col min="10253" max="10253" width="30.85546875" style="535" customWidth="1"/>
    <col min="10254" max="10496" width="7.5703125" style="535"/>
    <col min="10497" max="10497" width="10.140625" style="535" customWidth="1"/>
    <col min="10498" max="10498" width="45.7109375" style="535" customWidth="1"/>
    <col min="10499" max="10499" width="15.7109375" style="535" customWidth="1"/>
    <col min="10500" max="10501" width="17.7109375" style="535" customWidth="1"/>
    <col min="10502" max="10502" width="15.28515625" style="535" customWidth="1"/>
    <col min="10503" max="10503" width="35.7109375" style="535" customWidth="1"/>
    <col min="10504" max="10504" width="17.7109375" style="535" customWidth="1"/>
    <col min="10505" max="10505" width="15.28515625" style="535" customWidth="1"/>
    <col min="10506" max="10506" width="30.7109375" style="535" customWidth="1"/>
    <col min="10507" max="10507" width="7.5703125" style="535"/>
    <col min="10508" max="10508" width="23.7109375" style="535" customWidth="1"/>
    <col min="10509" max="10509" width="30.85546875" style="535" customWidth="1"/>
    <col min="10510" max="10752" width="7.5703125" style="535"/>
    <col min="10753" max="10753" width="10.140625" style="535" customWidth="1"/>
    <col min="10754" max="10754" width="45.7109375" style="535" customWidth="1"/>
    <col min="10755" max="10755" width="15.7109375" style="535" customWidth="1"/>
    <col min="10756" max="10757" width="17.7109375" style="535" customWidth="1"/>
    <col min="10758" max="10758" width="15.28515625" style="535" customWidth="1"/>
    <col min="10759" max="10759" width="35.7109375" style="535" customWidth="1"/>
    <col min="10760" max="10760" width="17.7109375" style="535" customWidth="1"/>
    <col min="10761" max="10761" width="15.28515625" style="535" customWidth="1"/>
    <col min="10762" max="10762" width="30.7109375" style="535" customWidth="1"/>
    <col min="10763" max="10763" width="7.5703125" style="535"/>
    <col min="10764" max="10764" width="23.7109375" style="535" customWidth="1"/>
    <col min="10765" max="10765" width="30.85546875" style="535" customWidth="1"/>
    <col min="10766" max="11008" width="7.5703125" style="535"/>
    <col min="11009" max="11009" width="10.140625" style="535" customWidth="1"/>
    <col min="11010" max="11010" width="45.7109375" style="535" customWidth="1"/>
    <col min="11011" max="11011" width="15.7109375" style="535" customWidth="1"/>
    <col min="11012" max="11013" width="17.7109375" style="535" customWidth="1"/>
    <col min="11014" max="11014" width="15.28515625" style="535" customWidth="1"/>
    <col min="11015" max="11015" width="35.7109375" style="535" customWidth="1"/>
    <col min="11016" max="11016" width="17.7109375" style="535" customWidth="1"/>
    <col min="11017" max="11017" width="15.28515625" style="535" customWidth="1"/>
    <col min="11018" max="11018" width="30.7109375" style="535" customWidth="1"/>
    <col min="11019" max="11019" width="7.5703125" style="535"/>
    <col min="11020" max="11020" width="23.7109375" style="535" customWidth="1"/>
    <col min="11021" max="11021" width="30.85546875" style="535" customWidth="1"/>
    <col min="11022" max="11264" width="7.5703125" style="535"/>
    <col min="11265" max="11265" width="10.140625" style="535" customWidth="1"/>
    <col min="11266" max="11266" width="45.7109375" style="535" customWidth="1"/>
    <col min="11267" max="11267" width="15.7109375" style="535" customWidth="1"/>
    <col min="11268" max="11269" width="17.7109375" style="535" customWidth="1"/>
    <col min="11270" max="11270" width="15.28515625" style="535" customWidth="1"/>
    <col min="11271" max="11271" width="35.7109375" style="535" customWidth="1"/>
    <col min="11272" max="11272" width="17.7109375" style="535" customWidth="1"/>
    <col min="11273" max="11273" width="15.28515625" style="535" customWidth="1"/>
    <col min="11274" max="11274" width="30.7109375" style="535" customWidth="1"/>
    <col min="11275" max="11275" width="7.5703125" style="535"/>
    <col min="11276" max="11276" width="23.7109375" style="535" customWidth="1"/>
    <col min="11277" max="11277" width="30.85546875" style="535" customWidth="1"/>
    <col min="11278" max="11520" width="7.5703125" style="535"/>
    <col min="11521" max="11521" width="10.140625" style="535" customWidth="1"/>
    <col min="11522" max="11522" width="45.7109375" style="535" customWidth="1"/>
    <col min="11523" max="11523" width="15.7109375" style="535" customWidth="1"/>
    <col min="11524" max="11525" width="17.7109375" style="535" customWidth="1"/>
    <col min="11526" max="11526" width="15.28515625" style="535" customWidth="1"/>
    <col min="11527" max="11527" width="35.7109375" style="535" customWidth="1"/>
    <col min="11528" max="11528" width="17.7109375" style="535" customWidth="1"/>
    <col min="11529" max="11529" width="15.28515625" style="535" customWidth="1"/>
    <col min="11530" max="11530" width="30.7109375" style="535" customWidth="1"/>
    <col min="11531" max="11531" width="7.5703125" style="535"/>
    <col min="11532" max="11532" width="23.7109375" style="535" customWidth="1"/>
    <col min="11533" max="11533" width="30.85546875" style="535" customWidth="1"/>
    <col min="11534" max="11776" width="7.5703125" style="535"/>
    <col min="11777" max="11777" width="10.140625" style="535" customWidth="1"/>
    <col min="11778" max="11778" width="45.7109375" style="535" customWidth="1"/>
    <col min="11779" max="11779" width="15.7109375" style="535" customWidth="1"/>
    <col min="11780" max="11781" width="17.7109375" style="535" customWidth="1"/>
    <col min="11782" max="11782" width="15.28515625" style="535" customWidth="1"/>
    <col min="11783" max="11783" width="35.7109375" style="535" customWidth="1"/>
    <col min="11784" max="11784" width="17.7109375" style="535" customWidth="1"/>
    <col min="11785" max="11785" width="15.28515625" style="535" customWidth="1"/>
    <col min="11786" max="11786" width="30.7109375" style="535" customWidth="1"/>
    <col min="11787" max="11787" width="7.5703125" style="535"/>
    <col min="11788" max="11788" width="23.7109375" style="535" customWidth="1"/>
    <col min="11789" max="11789" width="30.85546875" style="535" customWidth="1"/>
    <col min="11790" max="12032" width="7.5703125" style="535"/>
    <col min="12033" max="12033" width="10.140625" style="535" customWidth="1"/>
    <col min="12034" max="12034" width="45.7109375" style="535" customWidth="1"/>
    <col min="12035" max="12035" width="15.7109375" style="535" customWidth="1"/>
    <col min="12036" max="12037" width="17.7109375" style="535" customWidth="1"/>
    <col min="12038" max="12038" width="15.28515625" style="535" customWidth="1"/>
    <col min="12039" max="12039" width="35.7109375" style="535" customWidth="1"/>
    <col min="12040" max="12040" width="17.7109375" style="535" customWidth="1"/>
    <col min="12041" max="12041" width="15.28515625" style="535" customWidth="1"/>
    <col min="12042" max="12042" width="30.7109375" style="535" customWidth="1"/>
    <col min="12043" max="12043" width="7.5703125" style="535"/>
    <col min="12044" max="12044" width="23.7109375" style="535" customWidth="1"/>
    <col min="12045" max="12045" width="30.85546875" style="535" customWidth="1"/>
    <col min="12046" max="12288" width="7.5703125" style="535"/>
    <col min="12289" max="12289" width="10.140625" style="535" customWidth="1"/>
    <col min="12290" max="12290" width="45.7109375" style="535" customWidth="1"/>
    <col min="12291" max="12291" width="15.7109375" style="535" customWidth="1"/>
    <col min="12292" max="12293" width="17.7109375" style="535" customWidth="1"/>
    <col min="12294" max="12294" width="15.28515625" style="535" customWidth="1"/>
    <col min="12295" max="12295" width="35.7109375" style="535" customWidth="1"/>
    <col min="12296" max="12296" width="17.7109375" style="535" customWidth="1"/>
    <col min="12297" max="12297" width="15.28515625" style="535" customWidth="1"/>
    <col min="12298" max="12298" width="30.7109375" style="535" customWidth="1"/>
    <col min="12299" max="12299" width="7.5703125" style="535"/>
    <col min="12300" max="12300" width="23.7109375" style="535" customWidth="1"/>
    <col min="12301" max="12301" width="30.85546875" style="535" customWidth="1"/>
    <col min="12302" max="12544" width="7.5703125" style="535"/>
    <col min="12545" max="12545" width="10.140625" style="535" customWidth="1"/>
    <col min="12546" max="12546" width="45.7109375" style="535" customWidth="1"/>
    <col min="12547" max="12547" width="15.7109375" style="535" customWidth="1"/>
    <col min="12548" max="12549" width="17.7109375" style="535" customWidth="1"/>
    <col min="12550" max="12550" width="15.28515625" style="535" customWidth="1"/>
    <col min="12551" max="12551" width="35.7109375" style="535" customWidth="1"/>
    <col min="12552" max="12552" width="17.7109375" style="535" customWidth="1"/>
    <col min="12553" max="12553" width="15.28515625" style="535" customWidth="1"/>
    <col min="12554" max="12554" width="30.7109375" style="535" customWidth="1"/>
    <col min="12555" max="12555" width="7.5703125" style="535"/>
    <col min="12556" max="12556" width="23.7109375" style="535" customWidth="1"/>
    <col min="12557" max="12557" width="30.85546875" style="535" customWidth="1"/>
    <col min="12558" max="12800" width="7.5703125" style="535"/>
    <col min="12801" max="12801" width="10.140625" style="535" customWidth="1"/>
    <col min="12802" max="12802" width="45.7109375" style="535" customWidth="1"/>
    <col min="12803" max="12803" width="15.7109375" style="535" customWidth="1"/>
    <col min="12804" max="12805" width="17.7109375" style="535" customWidth="1"/>
    <col min="12806" max="12806" width="15.28515625" style="535" customWidth="1"/>
    <col min="12807" max="12807" width="35.7109375" style="535" customWidth="1"/>
    <col min="12808" max="12808" width="17.7109375" style="535" customWidth="1"/>
    <col min="12809" max="12809" width="15.28515625" style="535" customWidth="1"/>
    <col min="12810" max="12810" width="30.7109375" style="535" customWidth="1"/>
    <col min="12811" max="12811" width="7.5703125" style="535"/>
    <col min="12812" max="12812" width="23.7109375" style="535" customWidth="1"/>
    <col min="12813" max="12813" width="30.85546875" style="535" customWidth="1"/>
    <col min="12814" max="13056" width="7.5703125" style="535"/>
    <col min="13057" max="13057" width="10.140625" style="535" customWidth="1"/>
    <col min="13058" max="13058" width="45.7109375" style="535" customWidth="1"/>
    <col min="13059" max="13059" width="15.7109375" style="535" customWidth="1"/>
    <col min="13060" max="13061" width="17.7109375" style="535" customWidth="1"/>
    <col min="13062" max="13062" width="15.28515625" style="535" customWidth="1"/>
    <col min="13063" max="13063" width="35.7109375" style="535" customWidth="1"/>
    <col min="13064" max="13064" width="17.7109375" style="535" customWidth="1"/>
    <col min="13065" max="13065" width="15.28515625" style="535" customWidth="1"/>
    <col min="13066" max="13066" width="30.7109375" style="535" customWidth="1"/>
    <col min="13067" max="13067" width="7.5703125" style="535"/>
    <col min="13068" max="13068" width="23.7109375" style="535" customWidth="1"/>
    <col min="13069" max="13069" width="30.85546875" style="535" customWidth="1"/>
    <col min="13070" max="13312" width="7.5703125" style="535"/>
    <col min="13313" max="13313" width="10.140625" style="535" customWidth="1"/>
    <col min="13314" max="13314" width="45.7109375" style="535" customWidth="1"/>
    <col min="13315" max="13315" width="15.7109375" style="535" customWidth="1"/>
    <col min="13316" max="13317" width="17.7109375" style="535" customWidth="1"/>
    <col min="13318" max="13318" width="15.28515625" style="535" customWidth="1"/>
    <col min="13319" max="13319" width="35.7109375" style="535" customWidth="1"/>
    <col min="13320" max="13320" width="17.7109375" style="535" customWidth="1"/>
    <col min="13321" max="13321" width="15.28515625" style="535" customWidth="1"/>
    <col min="13322" max="13322" width="30.7109375" style="535" customWidth="1"/>
    <col min="13323" max="13323" width="7.5703125" style="535"/>
    <col min="13324" max="13324" width="23.7109375" style="535" customWidth="1"/>
    <col min="13325" max="13325" width="30.85546875" style="535" customWidth="1"/>
    <col min="13326" max="13568" width="7.5703125" style="535"/>
    <col min="13569" max="13569" width="10.140625" style="535" customWidth="1"/>
    <col min="13570" max="13570" width="45.7109375" style="535" customWidth="1"/>
    <col min="13571" max="13571" width="15.7109375" style="535" customWidth="1"/>
    <col min="13572" max="13573" width="17.7109375" style="535" customWidth="1"/>
    <col min="13574" max="13574" width="15.28515625" style="535" customWidth="1"/>
    <col min="13575" max="13575" width="35.7109375" style="535" customWidth="1"/>
    <col min="13576" max="13576" width="17.7109375" style="535" customWidth="1"/>
    <col min="13577" max="13577" width="15.28515625" style="535" customWidth="1"/>
    <col min="13578" max="13578" width="30.7109375" style="535" customWidth="1"/>
    <col min="13579" max="13579" width="7.5703125" style="535"/>
    <col min="13580" max="13580" width="23.7109375" style="535" customWidth="1"/>
    <col min="13581" max="13581" width="30.85546875" style="535" customWidth="1"/>
    <col min="13582" max="13824" width="7.5703125" style="535"/>
    <col min="13825" max="13825" width="10.140625" style="535" customWidth="1"/>
    <col min="13826" max="13826" width="45.7109375" style="535" customWidth="1"/>
    <col min="13827" max="13827" width="15.7109375" style="535" customWidth="1"/>
    <col min="13828" max="13829" width="17.7109375" style="535" customWidth="1"/>
    <col min="13830" max="13830" width="15.28515625" style="535" customWidth="1"/>
    <col min="13831" max="13831" width="35.7109375" style="535" customWidth="1"/>
    <col min="13832" max="13832" width="17.7109375" style="535" customWidth="1"/>
    <col min="13833" max="13833" width="15.28515625" style="535" customWidth="1"/>
    <col min="13834" max="13834" width="30.7109375" style="535" customWidth="1"/>
    <col min="13835" max="13835" width="7.5703125" style="535"/>
    <col min="13836" max="13836" width="23.7109375" style="535" customWidth="1"/>
    <col min="13837" max="13837" width="30.85546875" style="535" customWidth="1"/>
    <col min="13838" max="14080" width="7.5703125" style="535"/>
    <col min="14081" max="14081" width="10.140625" style="535" customWidth="1"/>
    <col min="14082" max="14082" width="45.7109375" style="535" customWidth="1"/>
    <col min="14083" max="14083" width="15.7109375" style="535" customWidth="1"/>
    <col min="14084" max="14085" width="17.7109375" style="535" customWidth="1"/>
    <col min="14086" max="14086" width="15.28515625" style="535" customWidth="1"/>
    <col min="14087" max="14087" width="35.7109375" style="535" customWidth="1"/>
    <col min="14088" max="14088" width="17.7109375" style="535" customWidth="1"/>
    <col min="14089" max="14089" width="15.28515625" style="535" customWidth="1"/>
    <col min="14090" max="14090" width="30.7109375" style="535" customWidth="1"/>
    <col min="14091" max="14091" width="7.5703125" style="535"/>
    <col min="14092" max="14092" width="23.7109375" style="535" customWidth="1"/>
    <col min="14093" max="14093" width="30.85546875" style="535" customWidth="1"/>
    <col min="14094" max="14336" width="7.5703125" style="535"/>
    <col min="14337" max="14337" width="10.140625" style="535" customWidth="1"/>
    <col min="14338" max="14338" width="45.7109375" style="535" customWidth="1"/>
    <col min="14339" max="14339" width="15.7109375" style="535" customWidth="1"/>
    <col min="14340" max="14341" width="17.7109375" style="535" customWidth="1"/>
    <col min="14342" max="14342" width="15.28515625" style="535" customWidth="1"/>
    <col min="14343" max="14343" width="35.7109375" style="535" customWidth="1"/>
    <col min="14344" max="14344" width="17.7109375" style="535" customWidth="1"/>
    <col min="14345" max="14345" width="15.28515625" style="535" customWidth="1"/>
    <col min="14346" max="14346" width="30.7109375" style="535" customWidth="1"/>
    <col min="14347" max="14347" width="7.5703125" style="535"/>
    <col min="14348" max="14348" width="23.7109375" style="535" customWidth="1"/>
    <col min="14349" max="14349" width="30.85546875" style="535" customWidth="1"/>
    <col min="14350" max="14592" width="7.5703125" style="535"/>
    <col min="14593" max="14593" width="10.140625" style="535" customWidth="1"/>
    <col min="14594" max="14594" width="45.7109375" style="535" customWidth="1"/>
    <col min="14595" max="14595" width="15.7109375" style="535" customWidth="1"/>
    <col min="14596" max="14597" width="17.7109375" style="535" customWidth="1"/>
    <col min="14598" max="14598" width="15.28515625" style="535" customWidth="1"/>
    <col min="14599" max="14599" width="35.7109375" style="535" customWidth="1"/>
    <col min="14600" max="14600" width="17.7109375" style="535" customWidth="1"/>
    <col min="14601" max="14601" width="15.28515625" style="535" customWidth="1"/>
    <col min="14602" max="14602" width="30.7109375" style="535" customWidth="1"/>
    <col min="14603" max="14603" width="7.5703125" style="535"/>
    <col min="14604" max="14604" width="23.7109375" style="535" customWidth="1"/>
    <col min="14605" max="14605" width="30.85546875" style="535" customWidth="1"/>
    <col min="14606" max="14848" width="7.5703125" style="535"/>
    <col min="14849" max="14849" width="10.140625" style="535" customWidth="1"/>
    <col min="14850" max="14850" width="45.7109375" style="535" customWidth="1"/>
    <col min="14851" max="14851" width="15.7109375" style="535" customWidth="1"/>
    <col min="14852" max="14853" width="17.7109375" style="535" customWidth="1"/>
    <col min="14854" max="14854" width="15.28515625" style="535" customWidth="1"/>
    <col min="14855" max="14855" width="35.7109375" style="535" customWidth="1"/>
    <col min="14856" max="14856" width="17.7109375" style="535" customWidth="1"/>
    <col min="14857" max="14857" width="15.28515625" style="535" customWidth="1"/>
    <col min="14858" max="14858" width="30.7109375" style="535" customWidth="1"/>
    <col min="14859" max="14859" width="7.5703125" style="535"/>
    <col min="14860" max="14860" width="23.7109375" style="535" customWidth="1"/>
    <col min="14861" max="14861" width="30.85546875" style="535" customWidth="1"/>
    <col min="14862" max="15104" width="7.5703125" style="535"/>
    <col min="15105" max="15105" width="10.140625" style="535" customWidth="1"/>
    <col min="15106" max="15106" width="45.7109375" style="535" customWidth="1"/>
    <col min="15107" max="15107" width="15.7109375" style="535" customWidth="1"/>
    <col min="15108" max="15109" width="17.7109375" style="535" customWidth="1"/>
    <col min="15110" max="15110" width="15.28515625" style="535" customWidth="1"/>
    <col min="15111" max="15111" width="35.7109375" style="535" customWidth="1"/>
    <col min="15112" max="15112" width="17.7109375" style="535" customWidth="1"/>
    <col min="15113" max="15113" width="15.28515625" style="535" customWidth="1"/>
    <col min="15114" max="15114" width="30.7109375" style="535" customWidth="1"/>
    <col min="15115" max="15115" width="7.5703125" style="535"/>
    <col min="15116" max="15116" width="23.7109375" style="535" customWidth="1"/>
    <col min="15117" max="15117" width="30.85546875" style="535" customWidth="1"/>
    <col min="15118" max="15360" width="7.5703125" style="535"/>
    <col min="15361" max="15361" width="10.140625" style="535" customWidth="1"/>
    <col min="15362" max="15362" width="45.7109375" style="535" customWidth="1"/>
    <col min="15363" max="15363" width="15.7109375" style="535" customWidth="1"/>
    <col min="15364" max="15365" width="17.7109375" style="535" customWidth="1"/>
    <col min="15366" max="15366" width="15.28515625" style="535" customWidth="1"/>
    <col min="15367" max="15367" width="35.7109375" style="535" customWidth="1"/>
    <col min="15368" max="15368" width="17.7109375" style="535" customWidth="1"/>
    <col min="15369" max="15369" width="15.28515625" style="535" customWidth="1"/>
    <col min="15370" max="15370" width="30.7109375" style="535" customWidth="1"/>
    <col min="15371" max="15371" width="7.5703125" style="535"/>
    <col min="15372" max="15372" width="23.7109375" style="535" customWidth="1"/>
    <col min="15373" max="15373" width="30.85546875" style="535" customWidth="1"/>
    <col min="15374" max="15616" width="7.5703125" style="535"/>
    <col min="15617" max="15617" width="10.140625" style="535" customWidth="1"/>
    <col min="15618" max="15618" width="45.7109375" style="535" customWidth="1"/>
    <col min="15619" max="15619" width="15.7109375" style="535" customWidth="1"/>
    <col min="15620" max="15621" width="17.7109375" style="535" customWidth="1"/>
    <col min="15622" max="15622" width="15.28515625" style="535" customWidth="1"/>
    <col min="15623" max="15623" width="35.7109375" style="535" customWidth="1"/>
    <col min="15624" max="15624" width="17.7109375" style="535" customWidth="1"/>
    <col min="15625" max="15625" width="15.28515625" style="535" customWidth="1"/>
    <col min="15626" max="15626" width="30.7109375" style="535" customWidth="1"/>
    <col min="15627" max="15627" width="7.5703125" style="535"/>
    <col min="15628" max="15628" width="23.7109375" style="535" customWidth="1"/>
    <col min="15629" max="15629" width="30.85546875" style="535" customWidth="1"/>
    <col min="15630" max="15872" width="7.5703125" style="535"/>
    <col min="15873" max="15873" width="10.140625" style="535" customWidth="1"/>
    <col min="15874" max="15874" width="45.7109375" style="535" customWidth="1"/>
    <col min="15875" max="15875" width="15.7109375" style="535" customWidth="1"/>
    <col min="15876" max="15877" width="17.7109375" style="535" customWidth="1"/>
    <col min="15878" max="15878" width="15.28515625" style="535" customWidth="1"/>
    <col min="15879" max="15879" width="35.7109375" style="535" customWidth="1"/>
    <col min="15880" max="15880" width="17.7109375" style="535" customWidth="1"/>
    <col min="15881" max="15881" width="15.28515625" style="535" customWidth="1"/>
    <col min="15882" max="15882" width="30.7109375" style="535" customWidth="1"/>
    <col min="15883" max="15883" width="7.5703125" style="535"/>
    <col min="15884" max="15884" width="23.7109375" style="535" customWidth="1"/>
    <col min="15885" max="15885" width="30.85546875" style="535" customWidth="1"/>
    <col min="15886" max="16128" width="7.5703125" style="535"/>
    <col min="16129" max="16129" width="10.140625" style="535" customWidth="1"/>
    <col min="16130" max="16130" width="45.7109375" style="535" customWidth="1"/>
    <col min="16131" max="16131" width="15.7109375" style="535" customWidth="1"/>
    <col min="16132" max="16133" width="17.7109375" style="535" customWidth="1"/>
    <col min="16134" max="16134" width="15.28515625" style="535" customWidth="1"/>
    <col min="16135" max="16135" width="35.7109375" style="535" customWidth="1"/>
    <col min="16136" max="16136" width="17.7109375" style="535" customWidth="1"/>
    <col min="16137" max="16137" width="15.28515625" style="535" customWidth="1"/>
    <col min="16138" max="16138" width="30.7109375" style="535" customWidth="1"/>
    <col min="16139" max="16139" width="7.5703125" style="535"/>
    <col min="16140" max="16140" width="23.7109375" style="535" customWidth="1"/>
    <col min="16141" max="16141" width="30.85546875" style="535" customWidth="1"/>
    <col min="16142" max="16384" width="7.5703125" style="535"/>
  </cols>
  <sheetData>
    <row r="1" spans="1:10" x14ac:dyDescent="0.25">
      <c r="J1" s="1254" t="s">
        <v>2075</v>
      </c>
    </row>
    <row r="2" spans="1:10" ht="18" customHeight="1" x14ac:dyDescent="0.25">
      <c r="A2" s="1773" t="s">
        <v>356</v>
      </c>
      <c r="B2" s="1773"/>
      <c r="C2" s="1773"/>
      <c r="D2" s="1773"/>
      <c r="E2" s="1773"/>
      <c r="F2" s="1773"/>
      <c r="G2" s="1773"/>
      <c r="H2" s="1773"/>
      <c r="I2" s="1773"/>
      <c r="J2" s="1773"/>
    </row>
    <row r="3" spans="1:10" x14ac:dyDescent="0.25">
      <c r="A3" s="1773" t="s">
        <v>357</v>
      </c>
      <c r="B3" s="1773"/>
      <c r="C3" s="1773"/>
      <c r="D3" s="1773"/>
      <c r="E3" s="1773"/>
      <c r="F3" s="1773"/>
      <c r="G3" s="1773"/>
      <c r="H3" s="1773"/>
      <c r="I3" s="1773"/>
      <c r="J3" s="1773"/>
    </row>
    <row r="4" spans="1:10" s="536" customFormat="1" x14ac:dyDescent="0.25">
      <c r="A4" s="2487" t="s">
        <v>723</v>
      </c>
      <c r="B4" s="2487"/>
      <c r="C4" s="2487"/>
      <c r="D4" s="2487"/>
      <c r="E4" s="2487"/>
      <c r="F4" s="2487"/>
      <c r="G4" s="2487"/>
      <c r="H4" s="2487"/>
      <c r="I4" s="2487"/>
      <c r="J4" s="2487"/>
    </row>
    <row r="5" spans="1:10" s="536" customFormat="1" x14ac:dyDescent="0.25">
      <c r="A5" s="2488" t="s">
        <v>191</v>
      </c>
      <c r="B5" s="2488"/>
      <c r="C5" s="2488"/>
      <c r="D5" s="2488"/>
      <c r="E5" s="2488"/>
      <c r="F5" s="2488"/>
      <c r="G5" s="2488"/>
      <c r="H5" s="2488"/>
      <c r="I5" s="2488"/>
      <c r="J5" s="2488"/>
    </row>
    <row r="6" spans="1:10" s="536" customFormat="1" ht="12" customHeight="1" x14ac:dyDescent="0.25">
      <c r="A6" s="2489"/>
      <c r="B6" s="2489"/>
      <c r="C6" s="2489"/>
      <c r="D6" s="2489"/>
      <c r="E6" s="2489"/>
      <c r="F6" s="2489"/>
      <c r="G6" s="2489"/>
      <c r="H6" s="2489"/>
      <c r="I6" s="2489"/>
      <c r="J6" s="2489"/>
    </row>
    <row r="7" spans="1:10" ht="125.25" customHeight="1" x14ac:dyDescent="0.25">
      <c r="A7" s="207" t="s">
        <v>6</v>
      </c>
      <c r="B7" s="208" t="s">
        <v>194</v>
      </c>
      <c r="C7" s="208" t="s">
        <v>195</v>
      </c>
      <c r="D7" s="209" t="s">
        <v>196</v>
      </c>
      <c r="E7" s="210" t="s">
        <v>197</v>
      </c>
      <c r="F7" s="210" t="s">
        <v>198</v>
      </c>
      <c r="G7" s="208" t="s">
        <v>359</v>
      </c>
      <c r="H7" s="208" t="s">
        <v>200</v>
      </c>
      <c r="I7" s="208" t="s">
        <v>201</v>
      </c>
      <c r="J7" s="208" t="s">
        <v>202</v>
      </c>
    </row>
    <row r="8" spans="1:10" x14ac:dyDescent="0.25">
      <c r="A8" s="537">
        <v>1</v>
      </c>
      <c r="B8" s="538">
        <v>2</v>
      </c>
      <c r="C8" s="539">
        <v>3</v>
      </c>
      <c r="D8" s="538">
        <v>4</v>
      </c>
      <c r="E8" s="538">
        <v>5</v>
      </c>
      <c r="F8" s="538">
        <v>6</v>
      </c>
      <c r="G8" s="538">
        <v>7</v>
      </c>
      <c r="H8" s="538">
        <v>8</v>
      </c>
      <c r="I8" s="538">
        <v>9</v>
      </c>
      <c r="J8" s="538">
        <v>10</v>
      </c>
    </row>
    <row r="9" spans="1:10" x14ac:dyDescent="0.25">
      <c r="A9" s="2490" t="s">
        <v>724</v>
      </c>
      <c r="B9" s="2491"/>
      <c r="C9" s="2491"/>
      <c r="D9" s="2491"/>
      <c r="E9" s="2491"/>
      <c r="F9" s="2491"/>
      <c r="G9" s="2491"/>
      <c r="H9" s="2491"/>
      <c r="I9" s="2491"/>
      <c r="J9" s="2492"/>
    </row>
    <row r="10" spans="1:10" ht="90" x14ac:dyDescent="0.25">
      <c r="A10" s="540" t="s">
        <v>16</v>
      </c>
      <c r="B10" s="541" t="s">
        <v>725</v>
      </c>
      <c r="C10" s="542" t="s">
        <v>214</v>
      </c>
      <c r="D10" s="543">
        <f>D11</f>
        <v>380</v>
      </c>
      <c r="E10" s="543">
        <f>E11</f>
        <v>380</v>
      </c>
      <c r="F10" s="544">
        <f t="shared" ref="F10:F39" si="0">E10/D10*100</f>
        <v>100</v>
      </c>
      <c r="G10" s="545"/>
      <c r="H10" s="543">
        <f>H11</f>
        <v>380</v>
      </c>
      <c r="I10" s="544">
        <f t="shared" ref="I10:I39" si="1">H10/D10*100</f>
        <v>100</v>
      </c>
      <c r="J10" s="545"/>
    </row>
    <row r="11" spans="1:10" ht="86.25" customHeight="1" x14ac:dyDescent="0.25">
      <c r="A11" s="546" t="s">
        <v>206</v>
      </c>
      <c r="B11" s="547" t="s">
        <v>726</v>
      </c>
      <c r="C11" s="548" t="s">
        <v>214</v>
      </c>
      <c r="D11" s="549">
        <v>380</v>
      </c>
      <c r="E11" s="549">
        <v>380</v>
      </c>
      <c r="F11" s="550">
        <f t="shared" si="0"/>
        <v>100</v>
      </c>
      <c r="G11" s="551" t="s">
        <v>727</v>
      </c>
      <c r="H11" s="549">
        <v>380</v>
      </c>
      <c r="I11" s="550">
        <f t="shared" si="1"/>
        <v>100</v>
      </c>
      <c r="J11" s="552"/>
    </row>
    <row r="12" spans="1:10" ht="108" x14ac:dyDescent="0.25">
      <c r="A12" s="553" t="s">
        <v>209</v>
      </c>
      <c r="B12" s="554" t="s">
        <v>728</v>
      </c>
      <c r="C12" s="548" t="s">
        <v>214</v>
      </c>
      <c r="D12" s="549">
        <v>0</v>
      </c>
      <c r="E12" s="549">
        <v>0</v>
      </c>
      <c r="F12" s="550">
        <v>0</v>
      </c>
      <c r="G12" s="555"/>
      <c r="H12" s="549">
        <v>0</v>
      </c>
      <c r="I12" s="550">
        <v>0</v>
      </c>
      <c r="J12" s="555" t="s">
        <v>388</v>
      </c>
    </row>
    <row r="13" spans="1:10" ht="89.25" customHeight="1" x14ac:dyDescent="0.25">
      <c r="A13" s="540" t="s">
        <v>24</v>
      </c>
      <c r="B13" s="556" t="s">
        <v>729</v>
      </c>
      <c r="C13" s="542" t="s">
        <v>214</v>
      </c>
      <c r="D13" s="543">
        <f>D14</f>
        <v>0</v>
      </c>
      <c r="E13" s="543">
        <f>E14</f>
        <v>0</v>
      </c>
      <c r="F13" s="544">
        <v>0</v>
      </c>
      <c r="G13" s="545"/>
      <c r="H13" s="543">
        <f>H14</f>
        <v>0</v>
      </c>
      <c r="I13" s="544">
        <v>0</v>
      </c>
      <c r="J13" s="545"/>
    </row>
    <row r="14" spans="1:10" ht="120" customHeight="1" x14ac:dyDescent="0.25">
      <c r="A14" s="557" t="s">
        <v>261</v>
      </c>
      <c r="B14" s="558" t="s">
        <v>730</v>
      </c>
      <c r="C14" s="548" t="s">
        <v>214</v>
      </c>
      <c r="D14" s="549">
        <v>0</v>
      </c>
      <c r="E14" s="549">
        <v>0</v>
      </c>
      <c r="F14" s="550">
        <v>0</v>
      </c>
      <c r="G14" s="559"/>
      <c r="H14" s="549">
        <f>[5]Прил.9!G25+[5]Прил.9!G27</f>
        <v>0</v>
      </c>
      <c r="I14" s="550">
        <v>0</v>
      </c>
      <c r="J14" s="559" t="s">
        <v>388</v>
      </c>
    </row>
    <row r="15" spans="1:10" ht="108" customHeight="1" x14ac:dyDescent="0.25">
      <c r="A15" s="560" t="s">
        <v>36</v>
      </c>
      <c r="B15" s="541" t="s">
        <v>731</v>
      </c>
      <c r="C15" s="542" t="s">
        <v>695</v>
      </c>
      <c r="D15" s="543">
        <f>D16</f>
        <v>78000</v>
      </c>
      <c r="E15" s="543">
        <f>E16</f>
        <v>52000</v>
      </c>
      <c r="F15" s="544">
        <f t="shared" si="0"/>
        <v>66.666666666666657</v>
      </c>
      <c r="G15" s="545"/>
      <c r="H15" s="543">
        <f>E15</f>
        <v>52000</v>
      </c>
      <c r="I15" s="544">
        <f>H15/D15*100</f>
        <v>66.666666666666657</v>
      </c>
      <c r="J15" s="545"/>
    </row>
    <row r="16" spans="1:10" ht="144" x14ac:dyDescent="0.25">
      <c r="A16" s="561" t="s">
        <v>218</v>
      </c>
      <c r="B16" s="547" t="s">
        <v>732</v>
      </c>
      <c r="C16" s="548" t="s">
        <v>695</v>
      </c>
      <c r="D16" s="549">
        <v>78000</v>
      </c>
      <c r="E16" s="549">
        <v>52000</v>
      </c>
      <c r="F16" s="550">
        <f t="shared" si="0"/>
        <v>66.666666666666657</v>
      </c>
      <c r="G16" s="562" t="s">
        <v>733</v>
      </c>
      <c r="H16" s="549">
        <f>E16</f>
        <v>52000</v>
      </c>
      <c r="I16" s="550">
        <f>H16/D16*100</f>
        <v>66.666666666666657</v>
      </c>
      <c r="J16" s="559" t="s">
        <v>734</v>
      </c>
    </row>
    <row r="17" spans="1:10" ht="93.75" customHeight="1" x14ac:dyDescent="0.25">
      <c r="A17" s="540" t="s">
        <v>46</v>
      </c>
      <c r="B17" s="542" t="s">
        <v>735</v>
      </c>
      <c r="C17" s="542" t="s">
        <v>695</v>
      </c>
      <c r="D17" s="543">
        <f>D18</f>
        <v>540000</v>
      </c>
      <c r="E17" s="543">
        <f>E18</f>
        <v>225000</v>
      </c>
      <c r="F17" s="544">
        <f t="shared" si="0"/>
        <v>41.666666666666671</v>
      </c>
      <c r="G17" s="563"/>
      <c r="H17" s="543">
        <f>E17</f>
        <v>225000</v>
      </c>
      <c r="I17" s="544">
        <f>F17</f>
        <v>41.666666666666671</v>
      </c>
      <c r="J17" s="563"/>
    </row>
    <row r="18" spans="1:10" ht="228.75" customHeight="1" x14ac:dyDescent="0.25">
      <c r="A18" s="557" t="s">
        <v>223</v>
      </c>
      <c r="B18" s="548" t="s">
        <v>736</v>
      </c>
      <c r="C18" s="548" t="s">
        <v>695</v>
      </c>
      <c r="D18" s="549">
        <v>540000</v>
      </c>
      <c r="E18" s="549">
        <v>225000</v>
      </c>
      <c r="F18" s="550">
        <f t="shared" si="0"/>
        <v>41.666666666666671</v>
      </c>
      <c r="G18" s="564" t="s">
        <v>737</v>
      </c>
      <c r="H18" s="549">
        <f>E18</f>
        <v>225000</v>
      </c>
      <c r="I18" s="550">
        <f>F18</f>
        <v>41.666666666666671</v>
      </c>
      <c r="J18" s="564" t="s">
        <v>738</v>
      </c>
    </row>
    <row r="19" spans="1:10" ht="27" customHeight="1" x14ac:dyDescent="0.25">
      <c r="A19" s="2493" t="s">
        <v>59</v>
      </c>
      <c r="B19" s="2494" t="s">
        <v>739</v>
      </c>
      <c r="C19" s="541" t="s">
        <v>235</v>
      </c>
      <c r="D19" s="543">
        <f>D20+D21</f>
        <v>853756.96</v>
      </c>
      <c r="E19" s="543">
        <f>E20+E21</f>
        <v>847989.87</v>
      </c>
      <c r="F19" s="544">
        <f t="shared" si="0"/>
        <v>99.324504481931257</v>
      </c>
      <c r="G19" s="2496"/>
      <c r="H19" s="543">
        <f>H20+H21</f>
        <v>850976.08</v>
      </c>
      <c r="I19" s="544">
        <f t="shared" si="1"/>
        <v>99.674277325950001</v>
      </c>
      <c r="J19" s="2496"/>
    </row>
    <row r="20" spans="1:10" ht="90.75" customHeight="1" x14ac:dyDescent="0.25">
      <c r="A20" s="2493"/>
      <c r="B20" s="2494"/>
      <c r="C20" s="542" t="s">
        <v>205</v>
      </c>
      <c r="D20" s="543">
        <f>D23+D26</f>
        <v>396794.22</v>
      </c>
      <c r="E20" s="543">
        <f>E23+E26</f>
        <v>395620.62</v>
      </c>
      <c r="F20" s="544">
        <f t="shared" si="0"/>
        <v>99.704229562618124</v>
      </c>
      <c r="G20" s="2497"/>
      <c r="H20" s="543">
        <f>H23+H26</f>
        <v>395620.62</v>
      </c>
      <c r="I20" s="544">
        <f t="shared" si="1"/>
        <v>99.704229562618124</v>
      </c>
      <c r="J20" s="2497"/>
    </row>
    <row r="21" spans="1:10" ht="89.25" customHeight="1" x14ac:dyDescent="0.25">
      <c r="A21" s="2493"/>
      <c r="B21" s="2494"/>
      <c r="C21" s="542" t="s">
        <v>214</v>
      </c>
      <c r="D21" s="543">
        <f>D24+D27</f>
        <v>456962.74</v>
      </c>
      <c r="E21" s="543">
        <f>E24+E27</f>
        <v>452369.25</v>
      </c>
      <c r="F21" s="544">
        <f t="shared" si="0"/>
        <v>98.994777998748873</v>
      </c>
      <c r="G21" s="2498"/>
      <c r="H21" s="543">
        <f>H24+H27</f>
        <v>455355.45999999996</v>
      </c>
      <c r="I21" s="544">
        <f t="shared" si="1"/>
        <v>99.648268915754485</v>
      </c>
      <c r="J21" s="2498"/>
    </row>
    <row r="22" spans="1:10" x14ac:dyDescent="0.25">
      <c r="A22" s="2476" t="s">
        <v>228</v>
      </c>
      <c r="B22" s="2495" t="s">
        <v>740</v>
      </c>
      <c r="C22" s="547" t="s">
        <v>235</v>
      </c>
      <c r="D22" s="549">
        <f>D23+D24</f>
        <v>11669.82</v>
      </c>
      <c r="E22" s="549">
        <f>E23+E24</f>
        <v>8683.58</v>
      </c>
      <c r="F22" s="550">
        <f t="shared" si="0"/>
        <v>74.410573599250029</v>
      </c>
      <c r="G22" s="2481" t="s">
        <v>2288</v>
      </c>
      <c r="H22" s="549">
        <f>H23+H24</f>
        <v>11669.789999999999</v>
      </c>
      <c r="I22" s="550">
        <f t="shared" si="1"/>
        <v>99.999742926626112</v>
      </c>
      <c r="J22" s="2481"/>
    </row>
    <row r="23" spans="1:10" ht="153.75" customHeight="1" x14ac:dyDescent="0.25">
      <c r="A23" s="2476"/>
      <c r="B23" s="2495"/>
      <c r="C23" s="548" t="s">
        <v>205</v>
      </c>
      <c r="D23" s="549">
        <v>2491.6</v>
      </c>
      <c r="E23" s="549">
        <v>2491.5700000000002</v>
      </c>
      <c r="F23" s="550">
        <f t="shared" si="0"/>
        <v>99.998795954406816</v>
      </c>
      <c r="G23" s="2482"/>
      <c r="H23" s="549">
        <f>[5]Прил.9!G29+[5]Прил.9!G32+[5]Прил.9!G35+[5]Прил.9!G38</f>
        <v>2491.5700000000002</v>
      </c>
      <c r="I23" s="550">
        <f t="shared" si="1"/>
        <v>99.998795954406816</v>
      </c>
      <c r="J23" s="2482"/>
    </row>
    <row r="24" spans="1:10" ht="174" customHeight="1" x14ac:dyDescent="0.25">
      <c r="A24" s="2476"/>
      <c r="B24" s="2495"/>
      <c r="C24" s="548" t="s">
        <v>214</v>
      </c>
      <c r="D24" s="549">
        <v>9178.2199999999993</v>
      </c>
      <c r="E24" s="549">
        <v>6192.01</v>
      </c>
      <c r="F24" s="550">
        <f t="shared" si="0"/>
        <v>67.464170612602445</v>
      </c>
      <c r="G24" s="2483"/>
      <c r="H24" s="549">
        <v>9178.2199999999993</v>
      </c>
      <c r="I24" s="550">
        <f t="shared" si="1"/>
        <v>100</v>
      </c>
      <c r="J24" s="2483"/>
    </row>
    <row r="25" spans="1:10" ht="17.25" customHeight="1" x14ac:dyDescent="0.25">
      <c r="A25" s="2476" t="s">
        <v>231</v>
      </c>
      <c r="B25" s="2477" t="s">
        <v>741</v>
      </c>
      <c r="C25" s="547" t="s">
        <v>235</v>
      </c>
      <c r="D25" s="549">
        <f>SUM(D26:D27)</f>
        <v>842087.14</v>
      </c>
      <c r="E25" s="549">
        <f>SUM(E26:E27)</f>
        <v>839306.29</v>
      </c>
      <c r="F25" s="550">
        <f>E25/D25*100</f>
        <v>99.669766955472099</v>
      </c>
      <c r="G25" s="2481" t="s">
        <v>742</v>
      </c>
      <c r="H25" s="549">
        <f>SUM(H26:H27)</f>
        <v>839306.29</v>
      </c>
      <c r="I25" s="550">
        <f t="shared" si="1"/>
        <v>99.669766955472099</v>
      </c>
      <c r="J25" s="2484"/>
    </row>
    <row r="26" spans="1:10" ht="72.75" customHeight="1" x14ac:dyDescent="0.25">
      <c r="A26" s="2476"/>
      <c r="B26" s="2477"/>
      <c r="C26" s="548" t="s">
        <v>205</v>
      </c>
      <c r="D26" s="549">
        <v>394302.62</v>
      </c>
      <c r="E26" s="549">
        <v>393129.05</v>
      </c>
      <c r="F26" s="550">
        <f t="shared" si="0"/>
        <v>99.702368196285391</v>
      </c>
      <c r="G26" s="2482"/>
      <c r="H26" s="549">
        <f>E26</f>
        <v>393129.05</v>
      </c>
      <c r="I26" s="550">
        <f t="shared" si="1"/>
        <v>99.702368196285391</v>
      </c>
      <c r="J26" s="2485"/>
    </row>
    <row r="27" spans="1:10" ht="90" customHeight="1" x14ac:dyDescent="0.25">
      <c r="A27" s="2476"/>
      <c r="B27" s="2477"/>
      <c r="C27" s="548" t="s">
        <v>214</v>
      </c>
      <c r="D27" s="549">
        <v>447784.52</v>
      </c>
      <c r="E27" s="549">
        <v>446177.24</v>
      </c>
      <c r="F27" s="550">
        <f t="shared" si="0"/>
        <v>99.641059498885753</v>
      </c>
      <c r="G27" s="2483"/>
      <c r="H27" s="549">
        <f>E27</f>
        <v>446177.24</v>
      </c>
      <c r="I27" s="550">
        <f t="shared" si="1"/>
        <v>99.641059498885753</v>
      </c>
      <c r="J27" s="2486"/>
    </row>
    <row r="28" spans="1:10" x14ac:dyDescent="0.25">
      <c r="A28" s="2472"/>
      <c r="B28" s="2478" t="s">
        <v>292</v>
      </c>
      <c r="C28" s="541" t="s">
        <v>235</v>
      </c>
      <c r="D28" s="543">
        <f>D29+D30+D31</f>
        <v>1472136.96</v>
      </c>
      <c r="E28" s="543">
        <f>E29+E30+E31</f>
        <v>1125369.8700000001</v>
      </c>
      <c r="F28" s="544">
        <f t="shared" si="0"/>
        <v>76.444644797179748</v>
      </c>
      <c r="G28" s="565"/>
      <c r="H28" s="543">
        <f>H29+H30+H31</f>
        <v>1128356.08</v>
      </c>
      <c r="I28" s="544">
        <f>H28/D28*100</f>
        <v>76.647493450609389</v>
      </c>
      <c r="J28" s="566"/>
    </row>
    <row r="29" spans="1:10" ht="91.5" customHeight="1" x14ac:dyDescent="0.25">
      <c r="A29" s="2472"/>
      <c r="B29" s="2479"/>
      <c r="C29" s="541" t="s">
        <v>205</v>
      </c>
      <c r="D29" s="543">
        <f>D20</f>
        <v>396794.22</v>
      </c>
      <c r="E29" s="543">
        <f>E20</f>
        <v>395620.62</v>
      </c>
      <c r="F29" s="544">
        <f t="shared" si="0"/>
        <v>99.704229562618124</v>
      </c>
      <c r="G29" s="567"/>
      <c r="H29" s="543">
        <f>H20</f>
        <v>395620.62</v>
      </c>
      <c r="I29" s="544">
        <f>H29/D29*100</f>
        <v>99.704229562618124</v>
      </c>
      <c r="J29" s="566"/>
    </row>
    <row r="30" spans="1:10" ht="91.5" customHeight="1" x14ac:dyDescent="0.25">
      <c r="A30" s="2472"/>
      <c r="B30" s="2479"/>
      <c r="C30" s="542" t="s">
        <v>214</v>
      </c>
      <c r="D30" s="543">
        <f>D10+D21</f>
        <v>457342.74</v>
      </c>
      <c r="E30" s="543">
        <f>E10+E13+E21</f>
        <v>452749.25</v>
      </c>
      <c r="F30" s="544">
        <f t="shared" si="0"/>
        <v>98.995613224340246</v>
      </c>
      <c r="G30" s="566"/>
      <c r="H30" s="543">
        <f>H10+H21</f>
        <v>455735.45999999996</v>
      </c>
      <c r="I30" s="544">
        <f t="shared" si="1"/>
        <v>99.648561164434355</v>
      </c>
      <c r="J30" s="566"/>
    </row>
    <row r="31" spans="1:10" ht="55.5" customHeight="1" x14ac:dyDescent="0.25">
      <c r="A31" s="2472"/>
      <c r="B31" s="2480"/>
      <c r="C31" s="542" t="s">
        <v>695</v>
      </c>
      <c r="D31" s="543">
        <f>D15+D17</f>
        <v>618000</v>
      </c>
      <c r="E31" s="543">
        <f>E15+E17</f>
        <v>277000</v>
      </c>
      <c r="F31" s="544">
        <f t="shared" si="0"/>
        <v>44.822006472491907</v>
      </c>
      <c r="G31" s="566"/>
      <c r="H31" s="543">
        <f>H39</f>
        <v>277000</v>
      </c>
      <c r="I31" s="544">
        <f t="shared" si="1"/>
        <v>44.822006472491907</v>
      </c>
      <c r="J31" s="566"/>
    </row>
    <row r="32" spans="1:10" ht="27" customHeight="1" x14ac:dyDescent="0.25">
      <c r="A32" s="2466" t="s">
        <v>743</v>
      </c>
      <c r="B32" s="2467"/>
      <c r="C32" s="2467"/>
      <c r="D32" s="2467"/>
      <c r="E32" s="2467"/>
      <c r="F32" s="2467"/>
      <c r="G32" s="2467"/>
      <c r="H32" s="2467"/>
      <c r="I32" s="2467"/>
      <c r="J32" s="2468"/>
    </row>
    <row r="33" spans="1:10" ht="98.25" customHeight="1" x14ac:dyDescent="0.25">
      <c r="A33" s="557" t="s">
        <v>16</v>
      </c>
      <c r="B33" s="542" t="s">
        <v>744</v>
      </c>
      <c r="C33" s="542" t="s">
        <v>214</v>
      </c>
      <c r="D33" s="568">
        <f>D34</f>
        <v>20548.580000000002</v>
      </c>
      <c r="E33" s="568">
        <f>E34</f>
        <v>18625.61</v>
      </c>
      <c r="F33" s="569">
        <f>E33/D33*100</f>
        <v>90.641835104907486</v>
      </c>
      <c r="G33" s="537"/>
      <c r="H33" s="568">
        <f>H34</f>
        <v>18625.61</v>
      </c>
      <c r="I33" s="569">
        <f>H33/D33*100</f>
        <v>90.641835104907486</v>
      </c>
      <c r="J33" s="537"/>
    </row>
    <row r="34" spans="1:10" ht="409.5" customHeight="1" x14ac:dyDescent="0.25">
      <c r="A34" s="561" t="s">
        <v>20</v>
      </c>
      <c r="B34" s="570" t="s">
        <v>745</v>
      </c>
      <c r="C34" s="571" t="s">
        <v>214</v>
      </c>
      <c r="D34" s="572">
        <v>20548.580000000002</v>
      </c>
      <c r="E34" s="572">
        <v>18625.61</v>
      </c>
      <c r="F34" s="573">
        <f>E34/D34*100</f>
        <v>90.641835104907486</v>
      </c>
      <c r="G34" s="564" t="s">
        <v>746</v>
      </c>
      <c r="H34" s="572">
        <v>18625.61</v>
      </c>
      <c r="I34" s="573">
        <f>H34/D34*100</f>
        <v>90.641835104907486</v>
      </c>
      <c r="J34" s="574" t="s">
        <v>747</v>
      </c>
    </row>
    <row r="35" spans="1:10" ht="90.75" customHeight="1" x14ac:dyDescent="0.25">
      <c r="A35" s="575"/>
      <c r="B35" s="576" t="s">
        <v>374</v>
      </c>
      <c r="C35" s="542" t="s">
        <v>214</v>
      </c>
      <c r="D35" s="568">
        <f>D33</f>
        <v>20548.580000000002</v>
      </c>
      <c r="E35" s="568">
        <f>E33</f>
        <v>18625.61</v>
      </c>
      <c r="F35" s="569">
        <f>E35/D35*100</f>
        <v>90.641835104907486</v>
      </c>
      <c r="G35" s="537"/>
      <c r="H35" s="568">
        <f>H33</f>
        <v>18625.61</v>
      </c>
      <c r="I35" s="569">
        <f>H35/D35*100</f>
        <v>90.641835104907486</v>
      </c>
      <c r="J35" s="537"/>
    </row>
    <row r="36" spans="1:10" ht="18" customHeight="1" x14ac:dyDescent="0.25">
      <c r="A36" s="2469"/>
      <c r="B36" s="2472" t="s">
        <v>314</v>
      </c>
      <c r="C36" s="541" t="s">
        <v>235</v>
      </c>
      <c r="D36" s="568">
        <f>D37+D38+D39</f>
        <v>1492685.54</v>
      </c>
      <c r="E36" s="568">
        <f>E37+E38+E39</f>
        <v>1143995.48</v>
      </c>
      <c r="F36" s="544">
        <f t="shared" si="0"/>
        <v>76.640085895117593</v>
      </c>
      <c r="G36" s="545"/>
      <c r="H36" s="568">
        <f>H37+H38+H39</f>
        <v>1146981.69</v>
      </c>
      <c r="I36" s="544">
        <f t="shared" si="1"/>
        <v>76.84014209717607</v>
      </c>
      <c r="J36" s="545"/>
    </row>
    <row r="37" spans="1:10" ht="93.75" customHeight="1" x14ac:dyDescent="0.25">
      <c r="A37" s="2470"/>
      <c r="B37" s="2472"/>
      <c r="C37" s="542" t="s">
        <v>205</v>
      </c>
      <c r="D37" s="568">
        <f>D29</f>
        <v>396794.22</v>
      </c>
      <c r="E37" s="568">
        <f>E29</f>
        <v>395620.62</v>
      </c>
      <c r="F37" s="544">
        <f t="shared" si="0"/>
        <v>99.704229562618124</v>
      </c>
      <c r="G37" s="2473"/>
      <c r="H37" s="568">
        <f>H29</f>
        <v>395620.62</v>
      </c>
      <c r="I37" s="544">
        <f t="shared" si="1"/>
        <v>99.704229562618124</v>
      </c>
      <c r="J37" s="545"/>
    </row>
    <row r="38" spans="1:10" ht="90.75" customHeight="1" x14ac:dyDescent="0.25">
      <c r="A38" s="2470"/>
      <c r="B38" s="2472"/>
      <c r="C38" s="542" t="s">
        <v>214</v>
      </c>
      <c r="D38" s="568">
        <f>D30+D35</f>
        <v>477891.32</v>
      </c>
      <c r="E38" s="568">
        <f>E30+E35</f>
        <v>471374.86</v>
      </c>
      <c r="F38" s="544">
        <f t="shared" si="0"/>
        <v>98.636413818941094</v>
      </c>
      <c r="G38" s="2474"/>
      <c r="H38" s="568">
        <f>H30+H35</f>
        <v>474361.06999999995</v>
      </c>
      <c r="I38" s="544">
        <f t="shared" si="1"/>
        <v>99.2612860179172</v>
      </c>
      <c r="J38" s="545"/>
    </row>
    <row r="39" spans="1:10" ht="65.25" customHeight="1" x14ac:dyDescent="0.25">
      <c r="A39" s="2471"/>
      <c r="B39" s="2472"/>
      <c r="C39" s="542" t="s">
        <v>695</v>
      </c>
      <c r="D39" s="568">
        <f>D31</f>
        <v>618000</v>
      </c>
      <c r="E39" s="568">
        <f>E17+E15</f>
        <v>277000</v>
      </c>
      <c r="F39" s="544">
        <f t="shared" si="0"/>
        <v>44.822006472491907</v>
      </c>
      <c r="G39" s="2475"/>
      <c r="H39" s="568">
        <f>H17+H15</f>
        <v>277000</v>
      </c>
      <c r="I39" s="544">
        <f t="shared" si="1"/>
        <v>44.822006472491907</v>
      </c>
      <c r="J39" s="545"/>
    </row>
    <row r="40" spans="1:10" x14ac:dyDescent="0.25">
      <c r="B40" s="535"/>
      <c r="D40" s="535"/>
      <c r="E40" s="535"/>
      <c r="F40" s="535"/>
      <c r="I40" s="535"/>
    </row>
    <row r="41" spans="1:10" x14ac:dyDescent="0.25">
      <c r="B41" s="535"/>
      <c r="D41" s="535"/>
      <c r="E41" s="535"/>
      <c r="F41" s="535"/>
      <c r="I41" s="535"/>
    </row>
    <row r="42" spans="1:10" x14ac:dyDescent="0.25">
      <c r="B42" s="535"/>
      <c r="D42" s="535"/>
      <c r="E42" s="535"/>
      <c r="F42" s="535"/>
      <c r="I42" s="535"/>
    </row>
    <row r="43" spans="1:10" x14ac:dyDescent="0.25">
      <c r="B43" s="535"/>
      <c r="D43" s="535"/>
      <c r="E43" s="535"/>
      <c r="F43" s="535"/>
      <c r="I43" s="535"/>
    </row>
    <row r="44" spans="1:10" x14ac:dyDescent="0.25">
      <c r="B44" s="535"/>
      <c r="D44" s="535"/>
      <c r="E44" s="535"/>
      <c r="F44" s="535"/>
      <c r="I44" s="535"/>
    </row>
    <row r="45" spans="1:10" x14ac:dyDescent="0.25">
      <c r="B45" s="535"/>
      <c r="D45" s="535"/>
      <c r="E45" s="535"/>
      <c r="F45" s="535"/>
      <c r="I45" s="535"/>
    </row>
    <row r="46" spans="1:10" x14ac:dyDescent="0.25">
      <c r="B46" s="535"/>
      <c r="D46" s="535"/>
      <c r="E46" s="535"/>
      <c r="F46" s="535"/>
      <c r="I46" s="535"/>
    </row>
    <row r="47" spans="1:10" x14ac:dyDescent="0.25">
      <c r="B47" s="535"/>
      <c r="D47" s="535"/>
      <c r="E47" s="535"/>
      <c r="F47" s="535"/>
      <c r="I47" s="535"/>
    </row>
    <row r="48" spans="1:10" x14ac:dyDescent="0.25">
      <c r="B48" s="535"/>
      <c r="D48" s="535"/>
      <c r="E48" s="535"/>
      <c r="F48" s="535"/>
      <c r="I48" s="535"/>
    </row>
    <row r="49" spans="2:9" x14ac:dyDescent="0.25">
      <c r="B49" s="535"/>
      <c r="D49" s="535"/>
      <c r="E49" s="535"/>
      <c r="F49" s="535"/>
      <c r="I49" s="535"/>
    </row>
    <row r="50" spans="2:9" x14ac:dyDescent="0.25">
      <c r="B50" s="535"/>
      <c r="D50" s="535"/>
      <c r="E50" s="535"/>
      <c r="F50" s="535"/>
      <c r="I50" s="535"/>
    </row>
    <row r="51" spans="2:9" x14ac:dyDescent="0.25">
      <c r="B51" s="535"/>
      <c r="D51" s="535"/>
      <c r="E51" s="535"/>
      <c r="F51" s="535"/>
      <c r="I51" s="535"/>
    </row>
    <row r="52" spans="2:9" x14ac:dyDescent="0.25">
      <c r="B52" s="535"/>
      <c r="D52" s="535"/>
      <c r="E52" s="535"/>
      <c r="F52" s="535"/>
      <c r="I52" s="535"/>
    </row>
    <row r="53" spans="2:9" x14ac:dyDescent="0.25">
      <c r="B53" s="535"/>
      <c r="D53" s="535"/>
      <c r="E53" s="535"/>
      <c r="F53" s="535"/>
      <c r="I53" s="535"/>
    </row>
    <row r="54" spans="2:9" x14ac:dyDescent="0.25">
      <c r="B54" s="535"/>
      <c r="D54" s="535"/>
      <c r="E54" s="535"/>
      <c r="F54" s="535"/>
      <c r="I54" s="535"/>
    </row>
    <row r="55" spans="2:9" x14ac:dyDescent="0.25">
      <c r="B55" s="535"/>
      <c r="D55" s="535"/>
      <c r="E55" s="535"/>
      <c r="F55" s="535"/>
      <c r="I55" s="535"/>
    </row>
    <row r="56" spans="2:9" x14ac:dyDescent="0.25">
      <c r="B56" s="535"/>
      <c r="D56" s="535"/>
      <c r="E56" s="535"/>
      <c r="F56" s="535"/>
      <c r="I56" s="535"/>
    </row>
    <row r="57" spans="2:9" x14ac:dyDescent="0.25">
      <c r="B57" s="535"/>
      <c r="D57" s="535"/>
      <c r="E57" s="535"/>
      <c r="F57" s="535"/>
      <c r="I57" s="535"/>
    </row>
    <row r="58" spans="2:9" x14ac:dyDescent="0.25">
      <c r="B58" s="535"/>
      <c r="D58" s="535"/>
      <c r="E58" s="535"/>
      <c r="F58" s="535"/>
      <c r="I58" s="535"/>
    </row>
    <row r="59" spans="2:9" x14ac:dyDescent="0.25">
      <c r="B59" s="535"/>
      <c r="D59" s="535"/>
      <c r="E59" s="535"/>
      <c r="F59" s="535"/>
      <c r="I59" s="535"/>
    </row>
    <row r="60" spans="2:9" x14ac:dyDescent="0.25">
      <c r="B60" s="535"/>
      <c r="D60" s="535"/>
      <c r="E60" s="535"/>
      <c r="F60" s="535"/>
      <c r="I60" s="535"/>
    </row>
    <row r="61" spans="2:9" x14ac:dyDescent="0.25">
      <c r="B61" s="535"/>
      <c r="D61" s="535"/>
      <c r="E61" s="535"/>
      <c r="F61" s="535"/>
      <c r="I61" s="535"/>
    </row>
    <row r="62" spans="2:9" x14ac:dyDescent="0.25">
      <c r="B62" s="535"/>
      <c r="D62" s="535"/>
      <c r="E62" s="535"/>
      <c r="F62" s="535"/>
      <c r="I62" s="535"/>
    </row>
    <row r="63" spans="2:9" x14ac:dyDescent="0.25">
      <c r="B63" s="535"/>
      <c r="D63" s="535"/>
      <c r="E63" s="535"/>
      <c r="F63" s="535"/>
      <c r="I63" s="535"/>
    </row>
    <row r="64" spans="2:9" x14ac:dyDescent="0.25">
      <c r="B64" s="535"/>
      <c r="D64" s="535"/>
      <c r="E64" s="535"/>
      <c r="F64" s="535"/>
      <c r="I64" s="535"/>
    </row>
    <row r="65" spans="2:9" x14ac:dyDescent="0.25">
      <c r="B65" s="535"/>
      <c r="D65" s="535"/>
      <c r="E65" s="535"/>
      <c r="F65" s="535"/>
      <c r="I65" s="535"/>
    </row>
    <row r="66" spans="2:9" x14ac:dyDescent="0.25">
      <c r="B66" s="535"/>
      <c r="D66" s="535"/>
      <c r="E66" s="535"/>
      <c r="F66" s="535"/>
      <c r="I66" s="535"/>
    </row>
    <row r="67" spans="2:9" x14ac:dyDescent="0.25">
      <c r="B67" s="535"/>
      <c r="D67" s="535"/>
      <c r="E67" s="535"/>
      <c r="F67" s="535"/>
      <c r="I67" s="535"/>
    </row>
    <row r="68" spans="2:9" x14ac:dyDescent="0.25">
      <c r="B68" s="535"/>
      <c r="D68" s="535"/>
      <c r="E68" s="535"/>
      <c r="F68" s="535"/>
      <c r="I68" s="535"/>
    </row>
    <row r="69" spans="2:9" x14ac:dyDescent="0.25">
      <c r="B69" s="535"/>
      <c r="D69" s="535"/>
      <c r="E69" s="535"/>
      <c r="F69" s="535"/>
      <c r="I69" s="535"/>
    </row>
    <row r="70" spans="2:9" x14ac:dyDescent="0.25">
      <c r="B70" s="535"/>
      <c r="D70" s="535"/>
      <c r="E70" s="535"/>
      <c r="F70" s="535"/>
      <c r="I70" s="535"/>
    </row>
    <row r="71" spans="2:9" x14ac:dyDescent="0.25">
      <c r="B71" s="535"/>
      <c r="D71" s="535"/>
      <c r="E71" s="535"/>
      <c r="F71" s="535"/>
      <c r="I71" s="535"/>
    </row>
    <row r="72" spans="2:9" x14ac:dyDescent="0.25">
      <c r="B72" s="535"/>
      <c r="D72" s="535"/>
      <c r="E72" s="535"/>
      <c r="F72" s="535"/>
      <c r="I72" s="535"/>
    </row>
    <row r="73" spans="2:9" x14ac:dyDescent="0.25">
      <c r="B73" s="535"/>
      <c r="D73" s="535"/>
      <c r="E73" s="535"/>
      <c r="F73" s="535"/>
      <c r="I73" s="535"/>
    </row>
    <row r="74" spans="2:9" x14ac:dyDescent="0.25">
      <c r="B74" s="535"/>
      <c r="D74" s="535"/>
      <c r="E74" s="535"/>
      <c r="F74" s="535"/>
      <c r="I74" s="535"/>
    </row>
    <row r="75" spans="2:9" x14ac:dyDescent="0.25">
      <c r="B75" s="535"/>
      <c r="D75" s="535"/>
      <c r="E75" s="535"/>
      <c r="F75" s="535"/>
      <c r="I75" s="535"/>
    </row>
    <row r="76" spans="2:9" x14ac:dyDescent="0.25">
      <c r="B76" s="535"/>
      <c r="D76" s="535"/>
      <c r="E76" s="535"/>
      <c r="F76" s="535"/>
      <c r="I76" s="535"/>
    </row>
    <row r="77" spans="2:9" x14ac:dyDescent="0.25">
      <c r="B77" s="535"/>
      <c r="D77" s="535"/>
      <c r="E77" s="535"/>
      <c r="F77" s="535"/>
      <c r="I77" s="535"/>
    </row>
    <row r="78" spans="2:9" x14ac:dyDescent="0.25">
      <c r="B78" s="535"/>
      <c r="D78" s="535"/>
      <c r="E78" s="535"/>
      <c r="F78" s="535"/>
      <c r="I78" s="535"/>
    </row>
    <row r="79" spans="2:9" x14ac:dyDescent="0.25">
      <c r="B79" s="535"/>
      <c r="D79" s="535"/>
      <c r="E79" s="535"/>
      <c r="F79" s="535"/>
      <c r="I79" s="535"/>
    </row>
    <row r="80" spans="2:9" x14ac:dyDescent="0.25">
      <c r="B80" s="535"/>
      <c r="D80" s="535"/>
      <c r="E80" s="535"/>
      <c r="F80" s="535"/>
      <c r="I80" s="535"/>
    </row>
    <row r="81" spans="2:9" x14ac:dyDescent="0.25">
      <c r="B81" s="535"/>
      <c r="D81" s="535"/>
      <c r="E81" s="535"/>
      <c r="F81" s="535"/>
      <c r="I81" s="535"/>
    </row>
    <row r="82" spans="2:9" x14ac:dyDescent="0.25">
      <c r="B82" s="535"/>
      <c r="D82" s="535"/>
      <c r="E82" s="535"/>
      <c r="F82" s="535"/>
      <c r="I82" s="535"/>
    </row>
  </sheetData>
  <mergeCells count="24">
    <mergeCell ref="J22:J24"/>
    <mergeCell ref="A2:J2"/>
    <mergeCell ref="A3:J3"/>
    <mergeCell ref="A4:J4"/>
    <mergeCell ref="A5:J5"/>
    <mergeCell ref="A6:J6"/>
    <mergeCell ref="A9:J9"/>
    <mergeCell ref="A19:A21"/>
    <mergeCell ref="B19:B21"/>
    <mergeCell ref="A22:A24"/>
    <mergeCell ref="B22:B24"/>
    <mergeCell ref="G22:G24"/>
    <mergeCell ref="G19:G21"/>
    <mergeCell ref="J19:J21"/>
    <mergeCell ref="A32:J32"/>
    <mergeCell ref="A36:A39"/>
    <mergeCell ref="B36:B39"/>
    <mergeCell ref="G37:G39"/>
    <mergeCell ref="A25:A27"/>
    <mergeCell ref="B25:B27"/>
    <mergeCell ref="A28:A31"/>
    <mergeCell ref="B28:B31"/>
    <mergeCell ref="G25:G27"/>
    <mergeCell ref="J25:J27"/>
  </mergeCells>
  <pageMargins left="0.78740157480314965" right="0.39370078740157483" top="0.78740157480314965" bottom="0.78740157480314965" header="0.39370078740157483" footer="0.39370078740157483"/>
  <pageSetup paperSize="9" scale="62" firstPageNumber="293" fitToWidth="0" fitToHeight="0" orientation="landscape" useFirstPageNumber="1" r:id="rId1"/>
  <headerFooter>
    <oddFooter>&amp;R&amp;"Arial,обычный"&amp;14&amp;P</oddFooter>
  </headerFooter>
  <rowBreaks count="1" manualBreakCount="1">
    <brk id="35" max="16383" man="1"/>
  </rowBreaks>
  <colBreaks count="1" manualBreakCount="1">
    <brk id="10" max="1048575"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5"/>
  </sheetPr>
  <dimension ref="A1:J43"/>
  <sheetViews>
    <sheetView zoomScale="70" zoomScaleNormal="70" zoomScalePageLayoutView="81" workbookViewId="0">
      <selection activeCell="G36" sqref="G36"/>
    </sheetView>
  </sheetViews>
  <sheetFormatPr defaultRowHeight="18" x14ac:dyDescent="0.25"/>
  <cols>
    <col min="1" max="1" width="8.7109375" style="1417" customWidth="1"/>
    <col min="2" max="2" width="45.7109375" style="611" customWidth="1"/>
    <col min="3" max="3" width="13.5703125" style="611" customWidth="1"/>
    <col min="4" max="4" width="13.42578125" style="611" customWidth="1"/>
    <col min="5" max="5" width="20.85546875" style="611" customWidth="1"/>
    <col min="6" max="7" width="16.140625" style="611" customWidth="1"/>
    <col min="8" max="8" width="35.7109375" style="1418" customWidth="1"/>
    <col min="9" max="9" width="12.7109375" style="611" customWidth="1"/>
    <col min="10" max="10" width="32.7109375" style="1418" customWidth="1"/>
    <col min="11" max="256" width="9.140625" style="611"/>
    <col min="257" max="257" width="8.7109375" style="611" customWidth="1"/>
    <col min="258" max="258" width="45.7109375" style="611" customWidth="1"/>
    <col min="259" max="259" width="13.5703125" style="611" customWidth="1"/>
    <col min="260" max="260" width="13.42578125" style="611" customWidth="1"/>
    <col min="261" max="261" width="20.85546875" style="611" customWidth="1"/>
    <col min="262" max="263" width="16.140625" style="611" customWidth="1"/>
    <col min="264" max="264" width="35.7109375" style="611" customWidth="1"/>
    <col min="265" max="265" width="15.28515625" style="611" customWidth="1"/>
    <col min="266" max="266" width="34.5703125" style="611" customWidth="1"/>
    <col min="267" max="512" width="9.140625" style="611"/>
    <col min="513" max="513" width="8.7109375" style="611" customWidth="1"/>
    <col min="514" max="514" width="45.7109375" style="611" customWidth="1"/>
    <col min="515" max="515" width="13.5703125" style="611" customWidth="1"/>
    <col min="516" max="516" width="13.42578125" style="611" customWidth="1"/>
    <col min="517" max="517" width="20.85546875" style="611" customWidth="1"/>
    <col min="518" max="519" width="16.140625" style="611" customWidth="1"/>
    <col min="520" max="520" width="35.7109375" style="611" customWidth="1"/>
    <col min="521" max="521" width="15.28515625" style="611" customWidth="1"/>
    <col min="522" max="522" width="34.5703125" style="611" customWidth="1"/>
    <col min="523" max="768" width="9.140625" style="611"/>
    <col min="769" max="769" width="8.7109375" style="611" customWidth="1"/>
    <col min="770" max="770" width="45.7109375" style="611" customWidth="1"/>
    <col min="771" max="771" width="13.5703125" style="611" customWidth="1"/>
    <col min="772" max="772" width="13.42578125" style="611" customWidth="1"/>
    <col min="773" max="773" width="20.85546875" style="611" customWidth="1"/>
    <col min="774" max="775" width="16.140625" style="611" customWidth="1"/>
    <col min="776" max="776" width="35.7109375" style="611" customWidth="1"/>
    <col min="777" max="777" width="15.28515625" style="611" customWidth="1"/>
    <col min="778" max="778" width="34.5703125" style="611" customWidth="1"/>
    <col min="779" max="1024" width="9.140625" style="611"/>
    <col min="1025" max="1025" width="8.7109375" style="611" customWidth="1"/>
    <col min="1026" max="1026" width="45.7109375" style="611" customWidth="1"/>
    <col min="1027" max="1027" width="13.5703125" style="611" customWidth="1"/>
    <col min="1028" max="1028" width="13.42578125" style="611" customWidth="1"/>
    <col min="1029" max="1029" width="20.85546875" style="611" customWidth="1"/>
    <col min="1030" max="1031" width="16.140625" style="611" customWidth="1"/>
    <col min="1032" max="1032" width="35.7109375" style="611" customWidth="1"/>
    <col min="1033" max="1033" width="15.28515625" style="611" customWidth="1"/>
    <col min="1034" max="1034" width="34.5703125" style="611" customWidth="1"/>
    <col min="1035" max="1280" width="9.140625" style="611"/>
    <col min="1281" max="1281" width="8.7109375" style="611" customWidth="1"/>
    <col min="1282" max="1282" width="45.7109375" style="611" customWidth="1"/>
    <col min="1283" max="1283" width="13.5703125" style="611" customWidth="1"/>
    <col min="1284" max="1284" width="13.42578125" style="611" customWidth="1"/>
    <col min="1285" max="1285" width="20.85546875" style="611" customWidth="1"/>
    <col min="1286" max="1287" width="16.140625" style="611" customWidth="1"/>
    <col min="1288" max="1288" width="35.7109375" style="611" customWidth="1"/>
    <col min="1289" max="1289" width="15.28515625" style="611" customWidth="1"/>
    <col min="1290" max="1290" width="34.5703125" style="611" customWidth="1"/>
    <col min="1291" max="1536" width="9.140625" style="611"/>
    <col min="1537" max="1537" width="8.7109375" style="611" customWidth="1"/>
    <col min="1538" max="1538" width="45.7109375" style="611" customWidth="1"/>
    <col min="1539" max="1539" width="13.5703125" style="611" customWidth="1"/>
    <col min="1540" max="1540" width="13.42578125" style="611" customWidth="1"/>
    <col min="1541" max="1541" width="20.85546875" style="611" customWidth="1"/>
    <col min="1542" max="1543" width="16.140625" style="611" customWidth="1"/>
    <col min="1544" max="1544" width="35.7109375" style="611" customWidth="1"/>
    <col min="1545" max="1545" width="15.28515625" style="611" customWidth="1"/>
    <col min="1546" max="1546" width="34.5703125" style="611" customWidth="1"/>
    <col min="1547" max="1792" width="9.140625" style="611"/>
    <col min="1793" max="1793" width="8.7109375" style="611" customWidth="1"/>
    <col min="1794" max="1794" width="45.7109375" style="611" customWidth="1"/>
    <col min="1795" max="1795" width="13.5703125" style="611" customWidth="1"/>
    <col min="1796" max="1796" width="13.42578125" style="611" customWidth="1"/>
    <col min="1797" max="1797" width="20.85546875" style="611" customWidth="1"/>
    <col min="1798" max="1799" width="16.140625" style="611" customWidth="1"/>
    <col min="1800" max="1800" width="35.7109375" style="611" customWidth="1"/>
    <col min="1801" max="1801" width="15.28515625" style="611" customWidth="1"/>
    <col min="1802" max="1802" width="34.5703125" style="611" customWidth="1"/>
    <col min="1803" max="2048" width="9.140625" style="611"/>
    <col min="2049" max="2049" width="8.7109375" style="611" customWidth="1"/>
    <col min="2050" max="2050" width="45.7109375" style="611" customWidth="1"/>
    <col min="2051" max="2051" width="13.5703125" style="611" customWidth="1"/>
    <col min="2052" max="2052" width="13.42578125" style="611" customWidth="1"/>
    <col min="2053" max="2053" width="20.85546875" style="611" customWidth="1"/>
    <col min="2054" max="2055" width="16.140625" style="611" customWidth="1"/>
    <col min="2056" max="2056" width="35.7109375" style="611" customWidth="1"/>
    <col min="2057" max="2057" width="15.28515625" style="611" customWidth="1"/>
    <col min="2058" max="2058" width="34.5703125" style="611" customWidth="1"/>
    <col min="2059" max="2304" width="9.140625" style="611"/>
    <col min="2305" max="2305" width="8.7109375" style="611" customWidth="1"/>
    <col min="2306" max="2306" width="45.7109375" style="611" customWidth="1"/>
    <col min="2307" max="2307" width="13.5703125" style="611" customWidth="1"/>
    <col min="2308" max="2308" width="13.42578125" style="611" customWidth="1"/>
    <col min="2309" max="2309" width="20.85546875" style="611" customWidth="1"/>
    <col min="2310" max="2311" width="16.140625" style="611" customWidth="1"/>
    <col min="2312" max="2312" width="35.7109375" style="611" customWidth="1"/>
    <col min="2313" max="2313" width="15.28515625" style="611" customWidth="1"/>
    <col min="2314" max="2314" width="34.5703125" style="611" customWidth="1"/>
    <col min="2315" max="2560" width="9.140625" style="611"/>
    <col min="2561" max="2561" width="8.7109375" style="611" customWidth="1"/>
    <col min="2562" max="2562" width="45.7109375" style="611" customWidth="1"/>
    <col min="2563" max="2563" width="13.5703125" style="611" customWidth="1"/>
    <col min="2564" max="2564" width="13.42578125" style="611" customWidth="1"/>
    <col min="2565" max="2565" width="20.85546875" style="611" customWidth="1"/>
    <col min="2566" max="2567" width="16.140625" style="611" customWidth="1"/>
    <col min="2568" max="2568" width="35.7109375" style="611" customWidth="1"/>
    <col min="2569" max="2569" width="15.28515625" style="611" customWidth="1"/>
    <col min="2570" max="2570" width="34.5703125" style="611" customWidth="1"/>
    <col min="2571" max="2816" width="9.140625" style="611"/>
    <col min="2817" max="2817" width="8.7109375" style="611" customWidth="1"/>
    <col min="2818" max="2818" width="45.7109375" style="611" customWidth="1"/>
    <col min="2819" max="2819" width="13.5703125" style="611" customWidth="1"/>
    <col min="2820" max="2820" width="13.42578125" style="611" customWidth="1"/>
    <col min="2821" max="2821" width="20.85546875" style="611" customWidth="1"/>
    <col min="2822" max="2823" width="16.140625" style="611" customWidth="1"/>
    <col min="2824" max="2824" width="35.7109375" style="611" customWidth="1"/>
    <col min="2825" max="2825" width="15.28515625" style="611" customWidth="1"/>
    <col min="2826" max="2826" width="34.5703125" style="611" customWidth="1"/>
    <col min="2827" max="3072" width="9.140625" style="611"/>
    <col min="3073" max="3073" width="8.7109375" style="611" customWidth="1"/>
    <col min="3074" max="3074" width="45.7109375" style="611" customWidth="1"/>
    <col min="3075" max="3075" width="13.5703125" style="611" customWidth="1"/>
    <col min="3076" max="3076" width="13.42578125" style="611" customWidth="1"/>
    <col min="3077" max="3077" width="20.85546875" style="611" customWidth="1"/>
    <col min="3078" max="3079" width="16.140625" style="611" customWidth="1"/>
    <col min="3080" max="3080" width="35.7109375" style="611" customWidth="1"/>
    <col min="3081" max="3081" width="15.28515625" style="611" customWidth="1"/>
    <col min="3082" max="3082" width="34.5703125" style="611" customWidth="1"/>
    <col min="3083" max="3328" width="9.140625" style="611"/>
    <col min="3329" max="3329" width="8.7109375" style="611" customWidth="1"/>
    <col min="3330" max="3330" width="45.7109375" style="611" customWidth="1"/>
    <col min="3331" max="3331" width="13.5703125" style="611" customWidth="1"/>
    <col min="3332" max="3332" width="13.42578125" style="611" customWidth="1"/>
    <col min="3333" max="3333" width="20.85546875" style="611" customWidth="1"/>
    <col min="3334" max="3335" width="16.140625" style="611" customWidth="1"/>
    <col min="3336" max="3336" width="35.7109375" style="611" customWidth="1"/>
    <col min="3337" max="3337" width="15.28515625" style="611" customWidth="1"/>
    <col min="3338" max="3338" width="34.5703125" style="611" customWidth="1"/>
    <col min="3339" max="3584" width="9.140625" style="611"/>
    <col min="3585" max="3585" width="8.7109375" style="611" customWidth="1"/>
    <col min="3586" max="3586" width="45.7109375" style="611" customWidth="1"/>
    <col min="3587" max="3587" width="13.5703125" style="611" customWidth="1"/>
    <col min="3588" max="3588" width="13.42578125" style="611" customWidth="1"/>
    <col min="3589" max="3589" width="20.85546875" style="611" customWidth="1"/>
    <col min="3590" max="3591" width="16.140625" style="611" customWidth="1"/>
    <col min="3592" max="3592" width="35.7109375" style="611" customWidth="1"/>
    <col min="3593" max="3593" width="15.28515625" style="611" customWidth="1"/>
    <col min="3594" max="3594" width="34.5703125" style="611" customWidth="1"/>
    <col min="3595" max="3840" width="9.140625" style="611"/>
    <col min="3841" max="3841" width="8.7109375" style="611" customWidth="1"/>
    <col min="3842" max="3842" width="45.7109375" style="611" customWidth="1"/>
    <col min="3843" max="3843" width="13.5703125" style="611" customWidth="1"/>
    <col min="3844" max="3844" width="13.42578125" style="611" customWidth="1"/>
    <col min="3845" max="3845" width="20.85546875" style="611" customWidth="1"/>
    <col min="3846" max="3847" width="16.140625" style="611" customWidth="1"/>
    <col min="3848" max="3848" width="35.7109375" style="611" customWidth="1"/>
    <col min="3849" max="3849" width="15.28515625" style="611" customWidth="1"/>
    <col min="3850" max="3850" width="34.5703125" style="611" customWidth="1"/>
    <col min="3851" max="4096" width="9.140625" style="611"/>
    <col min="4097" max="4097" width="8.7109375" style="611" customWidth="1"/>
    <col min="4098" max="4098" width="45.7109375" style="611" customWidth="1"/>
    <col min="4099" max="4099" width="13.5703125" style="611" customWidth="1"/>
    <col min="4100" max="4100" width="13.42578125" style="611" customWidth="1"/>
    <col min="4101" max="4101" width="20.85546875" style="611" customWidth="1"/>
    <col min="4102" max="4103" width="16.140625" style="611" customWidth="1"/>
    <col min="4104" max="4104" width="35.7109375" style="611" customWidth="1"/>
    <col min="4105" max="4105" width="15.28515625" style="611" customWidth="1"/>
    <col min="4106" max="4106" width="34.5703125" style="611" customWidth="1"/>
    <col min="4107" max="4352" width="9.140625" style="611"/>
    <col min="4353" max="4353" width="8.7109375" style="611" customWidth="1"/>
    <col min="4354" max="4354" width="45.7109375" style="611" customWidth="1"/>
    <col min="4355" max="4355" width="13.5703125" style="611" customWidth="1"/>
    <col min="4356" max="4356" width="13.42578125" style="611" customWidth="1"/>
    <col min="4357" max="4357" width="20.85546875" style="611" customWidth="1"/>
    <col min="4358" max="4359" width="16.140625" style="611" customWidth="1"/>
    <col min="4360" max="4360" width="35.7109375" style="611" customWidth="1"/>
    <col min="4361" max="4361" width="15.28515625" style="611" customWidth="1"/>
    <col min="4362" max="4362" width="34.5703125" style="611" customWidth="1"/>
    <col min="4363" max="4608" width="9.140625" style="611"/>
    <col min="4609" max="4609" width="8.7109375" style="611" customWidth="1"/>
    <col min="4610" max="4610" width="45.7109375" style="611" customWidth="1"/>
    <col min="4611" max="4611" width="13.5703125" style="611" customWidth="1"/>
    <col min="4612" max="4612" width="13.42578125" style="611" customWidth="1"/>
    <col min="4613" max="4613" width="20.85546875" style="611" customWidth="1"/>
    <col min="4614" max="4615" width="16.140625" style="611" customWidth="1"/>
    <col min="4616" max="4616" width="35.7109375" style="611" customWidth="1"/>
    <col min="4617" max="4617" width="15.28515625" style="611" customWidth="1"/>
    <col min="4618" max="4618" width="34.5703125" style="611" customWidth="1"/>
    <col min="4619" max="4864" width="9.140625" style="611"/>
    <col min="4865" max="4865" width="8.7109375" style="611" customWidth="1"/>
    <col min="4866" max="4866" width="45.7109375" style="611" customWidth="1"/>
    <col min="4867" max="4867" width="13.5703125" style="611" customWidth="1"/>
    <col min="4868" max="4868" width="13.42578125" style="611" customWidth="1"/>
    <col min="4869" max="4869" width="20.85546875" style="611" customWidth="1"/>
    <col min="4870" max="4871" width="16.140625" style="611" customWidth="1"/>
    <col min="4872" max="4872" width="35.7109375" style="611" customWidth="1"/>
    <col min="4873" max="4873" width="15.28515625" style="611" customWidth="1"/>
    <col min="4874" max="4874" width="34.5703125" style="611" customWidth="1"/>
    <col min="4875" max="5120" width="9.140625" style="611"/>
    <col min="5121" max="5121" width="8.7109375" style="611" customWidth="1"/>
    <col min="5122" max="5122" width="45.7109375" style="611" customWidth="1"/>
    <col min="5123" max="5123" width="13.5703125" style="611" customWidth="1"/>
    <col min="5124" max="5124" width="13.42578125" style="611" customWidth="1"/>
    <col min="5125" max="5125" width="20.85546875" style="611" customWidth="1"/>
    <col min="5126" max="5127" width="16.140625" style="611" customWidth="1"/>
    <col min="5128" max="5128" width="35.7109375" style="611" customWidth="1"/>
    <col min="5129" max="5129" width="15.28515625" style="611" customWidth="1"/>
    <col min="5130" max="5130" width="34.5703125" style="611" customWidth="1"/>
    <col min="5131" max="5376" width="9.140625" style="611"/>
    <col min="5377" max="5377" width="8.7109375" style="611" customWidth="1"/>
    <col min="5378" max="5378" width="45.7109375" style="611" customWidth="1"/>
    <col min="5379" max="5379" width="13.5703125" style="611" customWidth="1"/>
    <col min="5380" max="5380" width="13.42578125" style="611" customWidth="1"/>
    <col min="5381" max="5381" width="20.85546875" style="611" customWidth="1"/>
    <col min="5382" max="5383" width="16.140625" style="611" customWidth="1"/>
    <col min="5384" max="5384" width="35.7109375" style="611" customWidth="1"/>
    <col min="5385" max="5385" width="15.28515625" style="611" customWidth="1"/>
    <col min="5386" max="5386" width="34.5703125" style="611" customWidth="1"/>
    <col min="5387" max="5632" width="9.140625" style="611"/>
    <col min="5633" max="5633" width="8.7109375" style="611" customWidth="1"/>
    <col min="5634" max="5634" width="45.7109375" style="611" customWidth="1"/>
    <col min="5635" max="5635" width="13.5703125" style="611" customWidth="1"/>
    <col min="5636" max="5636" width="13.42578125" style="611" customWidth="1"/>
    <col min="5637" max="5637" width="20.85546875" style="611" customWidth="1"/>
    <col min="5638" max="5639" width="16.140625" style="611" customWidth="1"/>
    <col min="5640" max="5640" width="35.7109375" style="611" customWidth="1"/>
    <col min="5641" max="5641" width="15.28515625" style="611" customWidth="1"/>
    <col min="5642" max="5642" width="34.5703125" style="611" customWidth="1"/>
    <col min="5643" max="5888" width="9.140625" style="611"/>
    <col min="5889" max="5889" width="8.7109375" style="611" customWidth="1"/>
    <col min="5890" max="5890" width="45.7109375" style="611" customWidth="1"/>
    <col min="5891" max="5891" width="13.5703125" style="611" customWidth="1"/>
    <col min="5892" max="5892" width="13.42578125" style="611" customWidth="1"/>
    <col min="5893" max="5893" width="20.85546875" style="611" customWidth="1"/>
    <col min="5894" max="5895" width="16.140625" style="611" customWidth="1"/>
    <col min="5896" max="5896" width="35.7109375" style="611" customWidth="1"/>
    <col min="5897" max="5897" width="15.28515625" style="611" customWidth="1"/>
    <col min="5898" max="5898" width="34.5703125" style="611" customWidth="1"/>
    <col min="5899" max="6144" width="9.140625" style="611"/>
    <col min="6145" max="6145" width="8.7109375" style="611" customWidth="1"/>
    <col min="6146" max="6146" width="45.7109375" style="611" customWidth="1"/>
    <col min="6147" max="6147" width="13.5703125" style="611" customWidth="1"/>
    <col min="6148" max="6148" width="13.42578125" style="611" customWidth="1"/>
    <col min="6149" max="6149" width="20.85546875" style="611" customWidth="1"/>
    <col min="6150" max="6151" width="16.140625" style="611" customWidth="1"/>
    <col min="6152" max="6152" width="35.7109375" style="611" customWidth="1"/>
    <col min="6153" max="6153" width="15.28515625" style="611" customWidth="1"/>
    <col min="6154" max="6154" width="34.5703125" style="611" customWidth="1"/>
    <col min="6155" max="6400" width="9.140625" style="611"/>
    <col min="6401" max="6401" width="8.7109375" style="611" customWidth="1"/>
    <col min="6402" max="6402" width="45.7109375" style="611" customWidth="1"/>
    <col min="6403" max="6403" width="13.5703125" style="611" customWidth="1"/>
    <col min="6404" max="6404" width="13.42578125" style="611" customWidth="1"/>
    <col min="6405" max="6405" width="20.85546875" style="611" customWidth="1"/>
    <col min="6406" max="6407" width="16.140625" style="611" customWidth="1"/>
    <col min="6408" max="6408" width="35.7109375" style="611" customWidth="1"/>
    <col min="6409" max="6409" width="15.28515625" style="611" customWidth="1"/>
    <col min="6410" max="6410" width="34.5703125" style="611" customWidth="1"/>
    <col min="6411" max="6656" width="9.140625" style="611"/>
    <col min="6657" max="6657" width="8.7109375" style="611" customWidth="1"/>
    <col min="6658" max="6658" width="45.7109375" style="611" customWidth="1"/>
    <col min="6659" max="6659" width="13.5703125" style="611" customWidth="1"/>
    <col min="6660" max="6660" width="13.42578125" style="611" customWidth="1"/>
    <col min="6661" max="6661" width="20.85546875" style="611" customWidth="1"/>
    <col min="6662" max="6663" width="16.140625" style="611" customWidth="1"/>
    <col min="6664" max="6664" width="35.7109375" style="611" customWidth="1"/>
    <col min="6665" max="6665" width="15.28515625" style="611" customWidth="1"/>
    <col min="6666" max="6666" width="34.5703125" style="611" customWidth="1"/>
    <col min="6667" max="6912" width="9.140625" style="611"/>
    <col min="6913" max="6913" width="8.7109375" style="611" customWidth="1"/>
    <col min="6914" max="6914" width="45.7109375" style="611" customWidth="1"/>
    <col min="6915" max="6915" width="13.5703125" style="611" customWidth="1"/>
    <col min="6916" max="6916" width="13.42578125" style="611" customWidth="1"/>
    <col min="6917" max="6917" width="20.85546875" style="611" customWidth="1"/>
    <col min="6918" max="6919" width="16.140625" style="611" customWidth="1"/>
    <col min="6920" max="6920" width="35.7109375" style="611" customWidth="1"/>
    <col min="6921" max="6921" width="15.28515625" style="611" customWidth="1"/>
    <col min="6922" max="6922" width="34.5703125" style="611" customWidth="1"/>
    <col min="6923" max="7168" width="9.140625" style="611"/>
    <col min="7169" max="7169" width="8.7109375" style="611" customWidth="1"/>
    <col min="7170" max="7170" width="45.7109375" style="611" customWidth="1"/>
    <col min="7171" max="7171" width="13.5703125" style="611" customWidth="1"/>
    <col min="7172" max="7172" width="13.42578125" style="611" customWidth="1"/>
    <col min="7173" max="7173" width="20.85546875" style="611" customWidth="1"/>
    <col min="7174" max="7175" width="16.140625" style="611" customWidth="1"/>
    <col min="7176" max="7176" width="35.7109375" style="611" customWidth="1"/>
    <col min="7177" max="7177" width="15.28515625" style="611" customWidth="1"/>
    <col min="7178" max="7178" width="34.5703125" style="611" customWidth="1"/>
    <col min="7179" max="7424" width="9.140625" style="611"/>
    <col min="7425" max="7425" width="8.7109375" style="611" customWidth="1"/>
    <col min="7426" max="7426" width="45.7109375" style="611" customWidth="1"/>
    <col min="7427" max="7427" width="13.5703125" style="611" customWidth="1"/>
    <col min="7428" max="7428" width="13.42578125" style="611" customWidth="1"/>
    <col min="7429" max="7429" width="20.85546875" style="611" customWidth="1"/>
    <col min="7430" max="7431" width="16.140625" style="611" customWidth="1"/>
    <col min="7432" max="7432" width="35.7109375" style="611" customWidth="1"/>
    <col min="7433" max="7433" width="15.28515625" style="611" customWidth="1"/>
    <col min="7434" max="7434" width="34.5703125" style="611" customWidth="1"/>
    <col min="7435" max="7680" width="9.140625" style="611"/>
    <col min="7681" max="7681" width="8.7109375" style="611" customWidth="1"/>
    <col min="7682" max="7682" width="45.7109375" style="611" customWidth="1"/>
    <col min="7683" max="7683" width="13.5703125" style="611" customWidth="1"/>
    <col min="7684" max="7684" width="13.42578125" style="611" customWidth="1"/>
    <col min="7685" max="7685" width="20.85546875" style="611" customWidth="1"/>
    <col min="7686" max="7687" width="16.140625" style="611" customWidth="1"/>
    <col min="7688" max="7688" width="35.7109375" style="611" customWidth="1"/>
    <col min="7689" max="7689" width="15.28515625" style="611" customWidth="1"/>
    <col min="7690" max="7690" width="34.5703125" style="611" customWidth="1"/>
    <col min="7691" max="7936" width="9.140625" style="611"/>
    <col min="7937" max="7937" width="8.7109375" style="611" customWidth="1"/>
    <col min="7938" max="7938" width="45.7109375" style="611" customWidth="1"/>
    <col min="7939" max="7939" width="13.5703125" style="611" customWidth="1"/>
    <col min="7940" max="7940" width="13.42578125" style="611" customWidth="1"/>
    <col min="7941" max="7941" width="20.85546875" style="611" customWidth="1"/>
    <col min="7942" max="7943" width="16.140625" style="611" customWidth="1"/>
    <col min="7944" max="7944" width="35.7109375" style="611" customWidth="1"/>
    <col min="7945" max="7945" width="15.28515625" style="611" customWidth="1"/>
    <col min="7946" max="7946" width="34.5703125" style="611" customWidth="1"/>
    <col min="7947" max="8192" width="9.140625" style="611"/>
    <col min="8193" max="8193" width="8.7109375" style="611" customWidth="1"/>
    <col min="8194" max="8194" width="45.7109375" style="611" customWidth="1"/>
    <col min="8195" max="8195" width="13.5703125" style="611" customWidth="1"/>
    <col min="8196" max="8196" width="13.42578125" style="611" customWidth="1"/>
    <col min="8197" max="8197" width="20.85546875" style="611" customWidth="1"/>
    <col min="8198" max="8199" width="16.140625" style="611" customWidth="1"/>
    <col min="8200" max="8200" width="35.7109375" style="611" customWidth="1"/>
    <col min="8201" max="8201" width="15.28515625" style="611" customWidth="1"/>
    <col min="8202" max="8202" width="34.5703125" style="611" customWidth="1"/>
    <col min="8203" max="8448" width="9.140625" style="611"/>
    <col min="8449" max="8449" width="8.7109375" style="611" customWidth="1"/>
    <col min="8450" max="8450" width="45.7109375" style="611" customWidth="1"/>
    <col min="8451" max="8451" width="13.5703125" style="611" customWidth="1"/>
    <col min="8452" max="8452" width="13.42578125" style="611" customWidth="1"/>
    <col min="8453" max="8453" width="20.85546875" style="611" customWidth="1"/>
    <col min="8454" max="8455" width="16.140625" style="611" customWidth="1"/>
    <col min="8456" max="8456" width="35.7109375" style="611" customWidth="1"/>
    <col min="8457" max="8457" width="15.28515625" style="611" customWidth="1"/>
    <col min="8458" max="8458" width="34.5703125" style="611" customWidth="1"/>
    <col min="8459" max="8704" width="9.140625" style="611"/>
    <col min="8705" max="8705" width="8.7109375" style="611" customWidth="1"/>
    <col min="8706" max="8706" width="45.7109375" style="611" customWidth="1"/>
    <col min="8707" max="8707" width="13.5703125" style="611" customWidth="1"/>
    <col min="8708" max="8708" width="13.42578125" style="611" customWidth="1"/>
    <col min="8709" max="8709" width="20.85546875" style="611" customWidth="1"/>
    <col min="8710" max="8711" width="16.140625" style="611" customWidth="1"/>
    <col min="8712" max="8712" width="35.7109375" style="611" customWidth="1"/>
    <col min="8713" max="8713" width="15.28515625" style="611" customWidth="1"/>
    <col min="8714" max="8714" width="34.5703125" style="611" customWidth="1"/>
    <col min="8715" max="8960" width="9.140625" style="611"/>
    <col min="8961" max="8961" width="8.7109375" style="611" customWidth="1"/>
    <col min="8962" max="8962" width="45.7109375" style="611" customWidth="1"/>
    <col min="8963" max="8963" width="13.5703125" style="611" customWidth="1"/>
    <col min="8964" max="8964" width="13.42578125" style="611" customWidth="1"/>
    <col min="8965" max="8965" width="20.85546875" style="611" customWidth="1"/>
    <col min="8966" max="8967" width="16.140625" style="611" customWidth="1"/>
    <col min="8968" max="8968" width="35.7109375" style="611" customWidth="1"/>
    <col min="8969" max="8969" width="15.28515625" style="611" customWidth="1"/>
    <col min="8970" max="8970" width="34.5703125" style="611" customWidth="1"/>
    <col min="8971" max="9216" width="9.140625" style="611"/>
    <col min="9217" max="9217" width="8.7109375" style="611" customWidth="1"/>
    <col min="9218" max="9218" width="45.7109375" style="611" customWidth="1"/>
    <col min="9219" max="9219" width="13.5703125" style="611" customWidth="1"/>
    <col min="9220" max="9220" width="13.42578125" style="611" customWidth="1"/>
    <col min="9221" max="9221" width="20.85546875" style="611" customWidth="1"/>
    <col min="9222" max="9223" width="16.140625" style="611" customWidth="1"/>
    <col min="9224" max="9224" width="35.7109375" style="611" customWidth="1"/>
    <col min="9225" max="9225" width="15.28515625" style="611" customWidth="1"/>
    <col min="9226" max="9226" width="34.5703125" style="611" customWidth="1"/>
    <col min="9227" max="9472" width="9.140625" style="611"/>
    <col min="9473" max="9473" width="8.7109375" style="611" customWidth="1"/>
    <col min="9474" max="9474" width="45.7109375" style="611" customWidth="1"/>
    <col min="9475" max="9475" width="13.5703125" style="611" customWidth="1"/>
    <col min="9476" max="9476" width="13.42578125" style="611" customWidth="1"/>
    <col min="9477" max="9477" width="20.85546875" style="611" customWidth="1"/>
    <col min="9478" max="9479" width="16.140625" style="611" customWidth="1"/>
    <col min="9480" max="9480" width="35.7109375" style="611" customWidth="1"/>
    <col min="9481" max="9481" width="15.28515625" style="611" customWidth="1"/>
    <col min="9482" max="9482" width="34.5703125" style="611" customWidth="1"/>
    <col min="9483" max="9728" width="9.140625" style="611"/>
    <col min="9729" max="9729" width="8.7109375" style="611" customWidth="1"/>
    <col min="9730" max="9730" width="45.7109375" style="611" customWidth="1"/>
    <col min="9731" max="9731" width="13.5703125" style="611" customWidth="1"/>
    <col min="9732" max="9732" width="13.42578125" style="611" customWidth="1"/>
    <col min="9733" max="9733" width="20.85546875" style="611" customWidth="1"/>
    <col min="9734" max="9735" width="16.140625" style="611" customWidth="1"/>
    <col min="9736" max="9736" width="35.7109375" style="611" customWidth="1"/>
    <col min="9737" max="9737" width="15.28515625" style="611" customWidth="1"/>
    <col min="9738" max="9738" width="34.5703125" style="611" customWidth="1"/>
    <col min="9739" max="9984" width="9.140625" style="611"/>
    <col min="9985" max="9985" width="8.7109375" style="611" customWidth="1"/>
    <col min="9986" max="9986" width="45.7109375" style="611" customWidth="1"/>
    <col min="9987" max="9987" width="13.5703125" style="611" customWidth="1"/>
    <col min="9988" max="9988" width="13.42578125" style="611" customWidth="1"/>
    <col min="9989" max="9989" width="20.85546875" style="611" customWidth="1"/>
    <col min="9990" max="9991" width="16.140625" style="611" customWidth="1"/>
    <col min="9992" max="9992" width="35.7109375" style="611" customWidth="1"/>
    <col min="9993" max="9993" width="15.28515625" style="611" customWidth="1"/>
    <col min="9994" max="9994" width="34.5703125" style="611" customWidth="1"/>
    <col min="9995" max="10240" width="9.140625" style="611"/>
    <col min="10241" max="10241" width="8.7109375" style="611" customWidth="1"/>
    <col min="10242" max="10242" width="45.7109375" style="611" customWidth="1"/>
    <col min="10243" max="10243" width="13.5703125" style="611" customWidth="1"/>
    <col min="10244" max="10244" width="13.42578125" style="611" customWidth="1"/>
    <col min="10245" max="10245" width="20.85546875" style="611" customWidth="1"/>
    <col min="10246" max="10247" width="16.140625" style="611" customWidth="1"/>
    <col min="10248" max="10248" width="35.7109375" style="611" customWidth="1"/>
    <col min="10249" max="10249" width="15.28515625" style="611" customWidth="1"/>
    <col min="10250" max="10250" width="34.5703125" style="611" customWidth="1"/>
    <col min="10251" max="10496" width="9.140625" style="611"/>
    <col min="10497" max="10497" width="8.7109375" style="611" customWidth="1"/>
    <col min="10498" max="10498" width="45.7109375" style="611" customWidth="1"/>
    <col min="10499" max="10499" width="13.5703125" style="611" customWidth="1"/>
    <col min="10500" max="10500" width="13.42578125" style="611" customWidth="1"/>
    <col min="10501" max="10501" width="20.85546875" style="611" customWidth="1"/>
    <col min="10502" max="10503" width="16.140625" style="611" customWidth="1"/>
    <col min="10504" max="10504" width="35.7109375" style="611" customWidth="1"/>
    <col min="10505" max="10505" width="15.28515625" style="611" customWidth="1"/>
    <col min="10506" max="10506" width="34.5703125" style="611" customWidth="1"/>
    <col min="10507" max="10752" width="9.140625" style="611"/>
    <col min="10753" max="10753" width="8.7109375" style="611" customWidth="1"/>
    <col min="10754" max="10754" width="45.7109375" style="611" customWidth="1"/>
    <col min="10755" max="10755" width="13.5703125" style="611" customWidth="1"/>
    <col min="10756" max="10756" width="13.42578125" style="611" customWidth="1"/>
    <col min="10757" max="10757" width="20.85546875" style="611" customWidth="1"/>
    <col min="10758" max="10759" width="16.140625" style="611" customWidth="1"/>
    <col min="10760" max="10760" width="35.7109375" style="611" customWidth="1"/>
    <col min="10761" max="10761" width="15.28515625" style="611" customWidth="1"/>
    <col min="10762" max="10762" width="34.5703125" style="611" customWidth="1"/>
    <col min="10763" max="11008" width="9.140625" style="611"/>
    <col min="11009" max="11009" width="8.7109375" style="611" customWidth="1"/>
    <col min="11010" max="11010" width="45.7109375" style="611" customWidth="1"/>
    <col min="11011" max="11011" width="13.5703125" style="611" customWidth="1"/>
    <col min="11012" max="11012" width="13.42578125" style="611" customWidth="1"/>
    <col min="11013" max="11013" width="20.85546875" style="611" customWidth="1"/>
    <col min="11014" max="11015" width="16.140625" style="611" customWidth="1"/>
    <col min="11016" max="11016" width="35.7109375" style="611" customWidth="1"/>
    <col min="11017" max="11017" width="15.28515625" style="611" customWidth="1"/>
    <col min="11018" max="11018" width="34.5703125" style="611" customWidth="1"/>
    <col min="11019" max="11264" width="9.140625" style="611"/>
    <col min="11265" max="11265" width="8.7109375" style="611" customWidth="1"/>
    <col min="11266" max="11266" width="45.7109375" style="611" customWidth="1"/>
    <col min="11267" max="11267" width="13.5703125" style="611" customWidth="1"/>
    <col min="11268" max="11268" width="13.42578125" style="611" customWidth="1"/>
    <col min="11269" max="11269" width="20.85546875" style="611" customWidth="1"/>
    <col min="11270" max="11271" width="16.140625" style="611" customWidth="1"/>
    <col min="11272" max="11272" width="35.7109375" style="611" customWidth="1"/>
    <col min="11273" max="11273" width="15.28515625" style="611" customWidth="1"/>
    <col min="11274" max="11274" width="34.5703125" style="611" customWidth="1"/>
    <col min="11275" max="11520" width="9.140625" style="611"/>
    <col min="11521" max="11521" width="8.7109375" style="611" customWidth="1"/>
    <col min="11522" max="11522" width="45.7109375" style="611" customWidth="1"/>
    <col min="11523" max="11523" width="13.5703125" style="611" customWidth="1"/>
    <col min="11524" max="11524" width="13.42578125" style="611" customWidth="1"/>
    <col min="11525" max="11525" width="20.85546875" style="611" customWidth="1"/>
    <col min="11526" max="11527" width="16.140625" style="611" customWidth="1"/>
    <col min="11528" max="11528" width="35.7109375" style="611" customWidth="1"/>
    <col min="11529" max="11529" width="15.28515625" style="611" customWidth="1"/>
    <col min="11530" max="11530" width="34.5703125" style="611" customWidth="1"/>
    <col min="11531" max="11776" width="9.140625" style="611"/>
    <col min="11777" max="11777" width="8.7109375" style="611" customWidth="1"/>
    <col min="11778" max="11778" width="45.7109375" style="611" customWidth="1"/>
    <col min="11779" max="11779" width="13.5703125" style="611" customWidth="1"/>
    <col min="11780" max="11780" width="13.42578125" style="611" customWidth="1"/>
    <col min="11781" max="11781" width="20.85546875" style="611" customWidth="1"/>
    <col min="11782" max="11783" width="16.140625" style="611" customWidth="1"/>
    <col min="11784" max="11784" width="35.7109375" style="611" customWidth="1"/>
    <col min="11785" max="11785" width="15.28515625" style="611" customWidth="1"/>
    <col min="11786" max="11786" width="34.5703125" style="611" customWidth="1"/>
    <col min="11787" max="12032" width="9.140625" style="611"/>
    <col min="12033" max="12033" width="8.7109375" style="611" customWidth="1"/>
    <col min="12034" max="12034" width="45.7109375" style="611" customWidth="1"/>
    <col min="12035" max="12035" width="13.5703125" style="611" customWidth="1"/>
    <col min="12036" max="12036" width="13.42578125" style="611" customWidth="1"/>
    <col min="12037" max="12037" width="20.85546875" style="611" customWidth="1"/>
    <col min="12038" max="12039" width="16.140625" style="611" customWidth="1"/>
    <col min="12040" max="12040" width="35.7109375" style="611" customWidth="1"/>
    <col min="12041" max="12041" width="15.28515625" style="611" customWidth="1"/>
    <col min="12042" max="12042" width="34.5703125" style="611" customWidth="1"/>
    <col min="12043" max="12288" width="9.140625" style="611"/>
    <col min="12289" max="12289" width="8.7109375" style="611" customWidth="1"/>
    <col min="12290" max="12290" width="45.7109375" style="611" customWidth="1"/>
    <col min="12291" max="12291" width="13.5703125" style="611" customWidth="1"/>
    <col min="12292" max="12292" width="13.42578125" style="611" customWidth="1"/>
    <col min="12293" max="12293" width="20.85546875" style="611" customWidth="1"/>
    <col min="12294" max="12295" width="16.140625" style="611" customWidth="1"/>
    <col min="12296" max="12296" width="35.7109375" style="611" customWidth="1"/>
    <col min="12297" max="12297" width="15.28515625" style="611" customWidth="1"/>
    <col min="12298" max="12298" width="34.5703125" style="611" customWidth="1"/>
    <col min="12299" max="12544" width="9.140625" style="611"/>
    <col min="12545" max="12545" width="8.7109375" style="611" customWidth="1"/>
    <col min="12546" max="12546" width="45.7109375" style="611" customWidth="1"/>
    <col min="12547" max="12547" width="13.5703125" style="611" customWidth="1"/>
    <col min="12548" max="12548" width="13.42578125" style="611" customWidth="1"/>
    <col min="12549" max="12549" width="20.85546875" style="611" customWidth="1"/>
    <col min="12550" max="12551" width="16.140625" style="611" customWidth="1"/>
    <col min="12552" max="12552" width="35.7109375" style="611" customWidth="1"/>
    <col min="12553" max="12553" width="15.28515625" style="611" customWidth="1"/>
    <col min="12554" max="12554" width="34.5703125" style="611" customWidth="1"/>
    <col min="12555" max="12800" width="9.140625" style="611"/>
    <col min="12801" max="12801" width="8.7109375" style="611" customWidth="1"/>
    <col min="12802" max="12802" width="45.7109375" style="611" customWidth="1"/>
    <col min="12803" max="12803" width="13.5703125" style="611" customWidth="1"/>
    <col min="12804" max="12804" width="13.42578125" style="611" customWidth="1"/>
    <col min="12805" max="12805" width="20.85546875" style="611" customWidth="1"/>
    <col min="12806" max="12807" width="16.140625" style="611" customWidth="1"/>
    <col min="12808" max="12808" width="35.7109375" style="611" customWidth="1"/>
    <col min="12809" max="12809" width="15.28515625" style="611" customWidth="1"/>
    <col min="12810" max="12810" width="34.5703125" style="611" customWidth="1"/>
    <col min="12811" max="13056" width="9.140625" style="611"/>
    <col min="13057" max="13057" width="8.7109375" style="611" customWidth="1"/>
    <col min="13058" max="13058" width="45.7109375" style="611" customWidth="1"/>
    <col min="13059" max="13059" width="13.5703125" style="611" customWidth="1"/>
    <col min="13060" max="13060" width="13.42578125" style="611" customWidth="1"/>
    <col min="13061" max="13061" width="20.85546875" style="611" customWidth="1"/>
    <col min="13062" max="13063" width="16.140625" style="611" customWidth="1"/>
    <col min="13064" max="13064" width="35.7109375" style="611" customWidth="1"/>
    <col min="13065" max="13065" width="15.28515625" style="611" customWidth="1"/>
    <col min="13066" max="13066" width="34.5703125" style="611" customWidth="1"/>
    <col min="13067" max="13312" width="9.140625" style="611"/>
    <col min="13313" max="13313" width="8.7109375" style="611" customWidth="1"/>
    <col min="13314" max="13314" width="45.7109375" style="611" customWidth="1"/>
    <col min="13315" max="13315" width="13.5703125" style="611" customWidth="1"/>
    <col min="13316" max="13316" width="13.42578125" style="611" customWidth="1"/>
    <col min="13317" max="13317" width="20.85546875" style="611" customWidth="1"/>
    <col min="13318" max="13319" width="16.140625" style="611" customWidth="1"/>
    <col min="13320" max="13320" width="35.7109375" style="611" customWidth="1"/>
    <col min="13321" max="13321" width="15.28515625" style="611" customWidth="1"/>
    <col min="13322" max="13322" width="34.5703125" style="611" customWidth="1"/>
    <col min="13323" max="13568" width="9.140625" style="611"/>
    <col min="13569" max="13569" width="8.7109375" style="611" customWidth="1"/>
    <col min="13570" max="13570" width="45.7109375" style="611" customWidth="1"/>
    <col min="13571" max="13571" width="13.5703125" style="611" customWidth="1"/>
    <col min="13572" max="13572" width="13.42578125" style="611" customWidth="1"/>
    <col min="13573" max="13573" width="20.85546875" style="611" customWidth="1"/>
    <col min="13574" max="13575" width="16.140625" style="611" customWidth="1"/>
    <col min="13576" max="13576" width="35.7109375" style="611" customWidth="1"/>
    <col min="13577" max="13577" width="15.28515625" style="611" customWidth="1"/>
    <col min="13578" max="13578" width="34.5703125" style="611" customWidth="1"/>
    <col min="13579" max="13824" width="9.140625" style="611"/>
    <col min="13825" max="13825" width="8.7109375" style="611" customWidth="1"/>
    <col min="13826" max="13826" width="45.7109375" style="611" customWidth="1"/>
    <col min="13827" max="13827" width="13.5703125" style="611" customWidth="1"/>
    <col min="13828" max="13828" width="13.42578125" style="611" customWidth="1"/>
    <col min="13829" max="13829" width="20.85546875" style="611" customWidth="1"/>
    <col min="13830" max="13831" width="16.140625" style="611" customWidth="1"/>
    <col min="13832" max="13832" width="35.7109375" style="611" customWidth="1"/>
    <col min="13833" max="13833" width="15.28515625" style="611" customWidth="1"/>
    <col min="13834" max="13834" width="34.5703125" style="611" customWidth="1"/>
    <col min="13835" max="14080" width="9.140625" style="611"/>
    <col min="14081" max="14081" width="8.7109375" style="611" customWidth="1"/>
    <col min="14082" max="14082" width="45.7109375" style="611" customWidth="1"/>
    <col min="14083" max="14083" width="13.5703125" style="611" customWidth="1"/>
    <col min="14084" max="14084" width="13.42578125" style="611" customWidth="1"/>
    <col min="14085" max="14085" width="20.85546875" style="611" customWidth="1"/>
    <col min="14086" max="14087" width="16.140625" style="611" customWidth="1"/>
    <col min="14088" max="14088" width="35.7109375" style="611" customWidth="1"/>
    <col min="14089" max="14089" width="15.28515625" style="611" customWidth="1"/>
    <col min="14090" max="14090" width="34.5703125" style="611" customWidth="1"/>
    <col min="14091" max="14336" width="9.140625" style="611"/>
    <col min="14337" max="14337" width="8.7109375" style="611" customWidth="1"/>
    <col min="14338" max="14338" width="45.7109375" style="611" customWidth="1"/>
    <col min="14339" max="14339" width="13.5703125" style="611" customWidth="1"/>
    <col min="14340" max="14340" width="13.42578125" style="611" customWidth="1"/>
    <col min="14341" max="14341" width="20.85546875" style="611" customWidth="1"/>
    <col min="14342" max="14343" width="16.140625" style="611" customWidth="1"/>
    <col min="14344" max="14344" width="35.7109375" style="611" customWidth="1"/>
    <col min="14345" max="14345" width="15.28515625" style="611" customWidth="1"/>
    <col min="14346" max="14346" width="34.5703125" style="611" customWidth="1"/>
    <col min="14347" max="14592" width="9.140625" style="611"/>
    <col min="14593" max="14593" width="8.7109375" style="611" customWidth="1"/>
    <col min="14594" max="14594" width="45.7109375" style="611" customWidth="1"/>
    <col min="14595" max="14595" width="13.5703125" style="611" customWidth="1"/>
    <col min="14596" max="14596" width="13.42578125" style="611" customWidth="1"/>
    <col min="14597" max="14597" width="20.85546875" style="611" customWidth="1"/>
    <col min="14598" max="14599" width="16.140625" style="611" customWidth="1"/>
    <col min="14600" max="14600" width="35.7109375" style="611" customWidth="1"/>
    <col min="14601" max="14601" width="15.28515625" style="611" customWidth="1"/>
    <col min="14602" max="14602" width="34.5703125" style="611" customWidth="1"/>
    <col min="14603" max="14848" width="9.140625" style="611"/>
    <col min="14849" max="14849" width="8.7109375" style="611" customWidth="1"/>
    <col min="14850" max="14850" width="45.7109375" style="611" customWidth="1"/>
    <col min="14851" max="14851" width="13.5703125" style="611" customWidth="1"/>
    <col min="14852" max="14852" width="13.42578125" style="611" customWidth="1"/>
    <col min="14853" max="14853" width="20.85546875" style="611" customWidth="1"/>
    <col min="14854" max="14855" width="16.140625" style="611" customWidth="1"/>
    <col min="14856" max="14856" width="35.7109375" style="611" customWidth="1"/>
    <col min="14857" max="14857" width="15.28515625" style="611" customWidth="1"/>
    <col min="14858" max="14858" width="34.5703125" style="611" customWidth="1"/>
    <col min="14859" max="15104" width="9.140625" style="611"/>
    <col min="15105" max="15105" width="8.7109375" style="611" customWidth="1"/>
    <col min="15106" max="15106" width="45.7109375" style="611" customWidth="1"/>
    <col min="15107" max="15107" width="13.5703125" style="611" customWidth="1"/>
    <col min="15108" max="15108" width="13.42578125" style="611" customWidth="1"/>
    <col min="15109" max="15109" width="20.85546875" style="611" customWidth="1"/>
    <col min="15110" max="15111" width="16.140625" style="611" customWidth="1"/>
    <col min="15112" max="15112" width="35.7109375" style="611" customWidth="1"/>
    <col min="15113" max="15113" width="15.28515625" style="611" customWidth="1"/>
    <col min="15114" max="15114" width="34.5703125" style="611" customWidth="1"/>
    <col min="15115" max="15360" width="9.140625" style="611"/>
    <col min="15361" max="15361" width="8.7109375" style="611" customWidth="1"/>
    <col min="15362" max="15362" width="45.7109375" style="611" customWidth="1"/>
    <col min="15363" max="15363" width="13.5703125" style="611" customWidth="1"/>
    <col min="15364" max="15364" width="13.42578125" style="611" customWidth="1"/>
    <col min="15365" max="15365" width="20.85546875" style="611" customWidth="1"/>
    <col min="15366" max="15367" width="16.140625" style="611" customWidth="1"/>
    <col min="15368" max="15368" width="35.7109375" style="611" customWidth="1"/>
    <col min="15369" max="15369" width="15.28515625" style="611" customWidth="1"/>
    <col min="15370" max="15370" width="34.5703125" style="611" customWidth="1"/>
    <col min="15371" max="15616" width="9.140625" style="611"/>
    <col min="15617" max="15617" width="8.7109375" style="611" customWidth="1"/>
    <col min="15618" max="15618" width="45.7109375" style="611" customWidth="1"/>
    <col min="15619" max="15619" width="13.5703125" style="611" customWidth="1"/>
    <col min="15620" max="15620" width="13.42578125" style="611" customWidth="1"/>
    <col min="15621" max="15621" width="20.85546875" style="611" customWidth="1"/>
    <col min="15622" max="15623" width="16.140625" style="611" customWidth="1"/>
    <col min="15624" max="15624" width="35.7109375" style="611" customWidth="1"/>
    <col min="15625" max="15625" width="15.28515625" style="611" customWidth="1"/>
    <col min="15626" max="15626" width="34.5703125" style="611" customWidth="1"/>
    <col min="15627" max="15872" width="9.140625" style="611"/>
    <col min="15873" max="15873" width="8.7109375" style="611" customWidth="1"/>
    <col min="15874" max="15874" width="45.7109375" style="611" customWidth="1"/>
    <col min="15875" max="15875" width="13.5703125" style="611" customWidth="1"/>
    <col min="15876" max="15876" width="13.42578125" style="611" customWidth="1"/>
    <col min="15877" max="15877" width="20.85546875" style="611" customWidth="1"/>
    <col min="15878" max="15879" width="16.140625" style="611" customWidth="1"/>
    <col min="15880" max="15880" width="35.7109375" style="611" customWidth="1"/>
    <col min="15881" max="15881" width="15.28515625" style="611" customWidth="1"/>
    <col min="15882" max="15882" width="34.5703125" style="611" customWidth="1"/>
    <col min="15883" max="16128" width="9.140625" style="611"/>
    <col min="16129" max="16129" width="8.7109375" style="611" customWidth="1"/>
    <col min="16130" max="16130" width="45.7109375" style="611" customWidth="1"/>
    <col min="16131" max="16131" width="13.5703125" style="611" customWidth="1"/>
    <col min="16132" max="16132" width="13.42578125" style="611" customWidth="1"/>
    <col min="16133" max="16133" width="20.85546875" style="611" customWidth="1"/>
    <col min="16134" max="16135" width="16.140625" style="611" customWidth="1"/>
    <col min="16136" max="16136" width="35.7109375" style="611" customWidth="1"/>
    <col min="16137" max="16137" width="15.28515625" style="611" customWidth="1"/>
    <col min="16138" max="16138" width="34.5703125" style="611" customWidth="1"/>
    <col min="16139" max="16384" width="9.140625" style="611"/>
  </cols>
  <sheetData>
    <row r="1" spans="1:10" x14ac:dyDescent="0.25">
      <c r="J1" s="1412" t="s">
        <v>2335</v>
      </c>
    </row>
    <row r="2" spans="1:10" x14ac:dyDescent="0.25">
      <c r="H2" s="2518" t="s">
        <v>2289</v>
      </c>
      <c r="I2" s="2518"/>
      <c r="J2" s="2518"/>
    </row>
    <row r="3" spans="1:10" ht="18" customHeight="1" x14ac:dyDescent="0.25">
      <c r="H3" s="2519" t="s">
        <v>723</v>
      </c>
      <c r="I3" s="2519"/>
      <c r="J3" s="2519"/>
    </row>
    <row r="4" spans="1:10" x14ac:dyDescent="0.25">
      <c r="A4" s="2347" t="s">
        <v>2290</v>
      </c>
      <c r="B4" s="2347"/>
      <c r="C4" s="2347"/>
      <c r="D4" s="2347"/>
      <c r="E4" s="2347"/>
      <c r="F4" s="2347"/>
      <c r="G4" s="2347"/>
      <c r="H4" s="2347"/>
      <c r="I4" s="2347"/>
      <c r="J4" s="2347"/>
    </row>
    <row r="5" spans="1:10" x14ac:dyDescent="0.25">
      <c r="A5" s="2347" t="s">
        <v>2291</v>
      </c>
      <c r="B5" s="2347"/>
      <c r="C5" s="2347"/>
      <c r="D5" s="2347"/>
      <c r="E5" s="2347"/>
      <c r="F5" s="2347"/>
      <c r="G5" s="2347"/>
      <c r="H5" s="2347"/>
      <c r="I5" s="2347"/>
      <c r="J5" s="2347"/>
    </row>
    <row r="6" spans="1:10" x14ac:dyDescent="0.25">
      <c r="A6" s="2347" t="s">
        <v>2292</v>
      </c>
      <c r="B6" s="2347"/>
      <c r="C6" s="2347"/>
      <c r="D6" s="2347"/>
      <c r="E6" s="2347"/>
      <c r="F6" s="2347"/>
      <c r="G6" s="2347"/>
      <c r="H6" s="2347"/>
      <c r="I6" s="2347"/>
      <c r="J6" s="2347"/>
    </row>
    <row r="7" spans="1:10" x14ac:dyDescent="0.25">
      <c r="A7" s="2347" t="s">
        <v>191</v>
      </c>
      <c r="B7" s="2347"/>
      <c r="C7" s="2347"/>
      <c r="D7" s="2347"/>
      <c r="E7" s="2347"/>
      <c r="F7" s="2347"/>
      <c r="G7" s="2347"/>
      <c r="H7" s="2347"/>
      <c r="I7" s="2347"/>
      <c r="J7" s="2347"/>
    </row>
    <row r="8" spans="1:10" hidden="1" x14ac:dyDescent="0.25">
      <c r="A8" s="267" t="s">
        <v>2293</v>
      </c>
    </row>
    <row r="9" spans="1:10" hidden="1" x14ac:dyDescent="0.25">
      <c r="A9" s="267"/>
    </row>
    <row r="10" spans="1:10" x14ac:dyDescent="0.25">
      <c r="A10" s="267"/>
    </row>
    <row r="11" spans="1:10" ht="52.5" customHeight="1" x14ac:dyDescent="0.25">
      <c r="A11" s="2262" t="s">
        <v>6</v>
      </c>
      <c r="B11" s="2262" t="s">
        <v>2294</v>
      </c>
      <c r="C11" s="1778" t="s">
        <v>2295</v>
      </c>
      <c r="D11" s="1780"/>
      <c r="E11" s="2262" t="s">
        <v>1112</v>
      </c>
      <c r="F11" s="2262" t="s">
        <v>2296</v>
      </c>
      <c r="G11" s="2262"/>
      <c r="H11" s="2517" t="s">
        <v>2297</v>
      </c>
      <c r="I11" s="2262" t="s">
        <v>198</v>
      </c>
      <c r="J11" s="2262" t="s">
        <v>2298</v>
      </c>
    </row>
    <row r="12" spans="1:10" ht="218.25" customHeight="1" x14ac:dyDescent="0.25">
      <c r="A12" s="2262"/>
      <c r="B12" s="2262"/>
      <c r="C12" s="1413" t="s">
        <v>2299</v>
      </c>
      <c r="D12" s="1413" t="s">
        <v>2300</v>
      </c>
      <c r="E12" s="2262"/>
      <c r="F12" s="1413" t="s">
        <v>2299</v>
      </c>
      <c r="G12" s="1413" t="s">
        <v>2300</v>
      </c>
      <c r="H12" s="2517"/>
      <c r="I12" s="2262"/>
      <c r="J12" s="2262"/>
    </row>
    <row r="13" spans="1:10" s="1417" customFormat="1" ht="16.5" customHeight="1" x14ac:dyDescent="0.25">
      <c r="A13" s="1416">
        <v>1</v>
      </c>
      <c r="B13" s="1416">
        <v>2</v>
      </c>
      <c r="C13" s="1416">
        <v>3</v>
      </c>
      <c r="D13" s="1416"/>
      <c r="E13" s="1416">
        <v>4</v>
      </c>
      <c r="F13" s="1416">
        <v>5</v>
      </c>
      <c r="G13" s="1416">
        <v>6</v>
      </c>
      <c r="H13" s="1416">
        <v>7</v>
      </c>
      <c r="I13" s="1416">
        <v>8</v>
      </c>
      <c r="J13" s="1416">
        <v>9</v>
      </c>
    </row>
    <row r="14" spans="1:10" ht="153.75" customHeight="1" x14ac:dyDescent="0.25">
      <c r="A14" s="1419" t="s">
        <v>16</v>
      </c>
      <c r="B14" s="277" t="s">
        <v>2301</v>
      </c>
      <c r="C14" s="1420">
        <v>150</v>
      </c>
      <c r="D14" s="1420" t="s">
        <v>675</v>
      </c>
      <c r="E14" s="1414" t="s">
        <v>214</v>
      </c>
      <c r="F14" s="209">
        <v>380</v>
      </c>
      <c r="G14" s="209">
        <v>380</v>
      </c>
      <c r="H14" s="1421" t="s">
        <v>2302</v>
      </c>
      <c r="I14" s="210">
        <f>G14/F14*100</f>
        <v>100</v>
      </c>
      <c r="J14" s="1421"/>
    </row>
    <row r="15" spans="1:10" x14ac:dyDescent="0.25">
      <c r="A15" s="2499" t="s">
        <v>24</v>
      </c>
      <c r="B15" s="2502" t="s">
        <v>2303</v>
      </c>
      <c r="C15" s="2506">
        <v>200</v>
      </c>
      <c r="D15" s="2506" t="s">
        <v>675</v>
      </c>
      <c r="E15" s="1414" t="s">
        <v>235</v>
      </c>
      <c r="F15" s="209">
        <f>SUM(F16:F17)</f>
        <v>11664.550000000001</v>
      </c>
      <c r="G15" s="209">
        <f>SUM(G16:G17)</f>
        <v>11664.52</v>
      </c>
      <c r="H15" s="2513" t="s">
        <v>2304</v>
      </c>
      <c r="I15" s="210">
        <f>G15/F15*100</f>
        <v>99.999742810481322</v>
      </c>
      <c r="J15" s="2513"/>
    </row>
    <row r="16" spans="1:10" ht="83.25" customHeight="1" x14ac:dyDescent="0.25">
      <c r="A16" s="2511" t="s">
        <v>24</v>
      </c>
      <c r="B16" s="2512"/>
      <c r="C16" s="2506"/>
      <c r="D16" s="2506"/>
      <c r="E16" s="1414" t="s">
        <v>205</v>
      </c>
      <c r="F16" s="209">
        <v>2491.6</v>
      </c>
      <c r="G16" s="209">
        <v>2491.5700000000002</v>
      </c>
      <c r="H16" s="2514"/>
      <c r="I16" s="210">
        <f>G16/F16*100</f>
        <v>99.998795954406816</v>
      </c>
      <c r="J16" s="2514"/>
    </row>
    <row r="17" spans="1:10" ht="75.75" customHeight="1" x14ac:dyDescent="0.25">
      <c r="A17" s="2501"/>
      <c r="B17" s="2504"/>
      <c r="C17" s="2506"/>
      <c r="D17" s="2506"/>
      <c r="E17" s="1414" t="s">
        <v>214</v>
      </c>
      <c r="F17" s="209">
        <v>9172.9500000000007</v>
      </c>
      <c r="G17" s="209">
        <v>9172.9500000000007</v>
      </c>
      <c r="H17" s="2515"/>
      <c r="I17" s="210">
        <f>G17/F17*100</f>
        <v>100</v>
      </c>
      <c r="J17" s="2515"/>
    </row>
    <row r="18" spans="1:10" hidden="1" x14ac:dyDescent="0.25">
      <c r="A18" s="2499" t="s">
        <v>97</v>
      </c>
      <c r="B18" s="2502" t="s">
        <v>2305</v>
      </c>
      <c r="C18" s="2506">
        <v>1100</v>
      </c>
      <c r="D18" s="2506" t="s">
        <v>675</v>
      </c>
      <c r="E18" s="1414" t="s">
        <v>2306</v>
      </c>
      <c r="F18" s="209">
        <f>SUM(F19:F20)</f>
        <v>22500</v>
      </c>
      <c r="G18" s="209">
        <f>SUM(G19:G20)</f>
        <v>0</v>
      </c>
      <c r="H18" s="2513" t="s">
        <v>2307</v>
      </c>
      <c r="I18" s="210">
        <v>0</v>
      </c>
      <c r="J18" s="2513" t="s">
        <v>2308</v>
      </c>
    </row>
    <row r="19" spans="1:10" ht="72" hidden="1" x14ac:dyDescent="0.25">
      <c r="A19" s="2511" t="s">
        <v>24</v>
      </c>
      <c r="B19" s="2512"/>
      <c r="C19" s="2506"/>
      <c r="D19" s="2506"/>
      <c r="E19" s="1414" t="s">
        <v>205</v>
      </c>
      <c r="F19" s="209">
        <f>4269.16+4575</f>
        <v>8844.16</v>
      </c>
      <c r="G19" s="209">
        <v>0</v>
      </c>
      <c r="H19" s="2514"/>
      <c r="I19" s="210">
        <v>0</v>
      </c>
      <c r="J19" s="2514"/>
    </row>
    <row r="20" spans="1:10" ht="72" hidden="1" x14ac:dyDescent="0.25">
      <c r="A20" s="2501"/>
      <c r="B20" s="2504"/>
      <c r="C20" s="2506"/>
      <c r="D20" s="2506"/>
      <c r="E20" s="1414" t="s">
        <v>214</v>
      </c>
      <c r="F20" s="209">
        <f>10730.84+2925</f>
        <v>13655.84</v>
      </c>
      <c r="G20" s="209">
        <v>0</v>
      </c>
      <c r="H20" s="2515"/>
      <c r="I20" s="210">
        <v>0</v>
      </c>
      <c r="J20" s="2515"/>
    </row>
    <row r="21" spans="1:10" hidden="1" x14ac:dyDescent="0.25">
      <c r="A21" s="2499" t="s">
        <v>110</v>
      </c>
      <c r="B21" s="2502" t="s">
        <v>2309</v>
      </c>
      <c r="C21" s="2506">
        <v>1100</v>
      </c>
      <c r="D21" s="2506" t="s">
        <v>675</v>
      </c>
      <c r="E21" s="1414" t="s">
        <v>2306</v>
      </c>
      <c r="F21" s="209">
        <f>SUM(F22:F23)</f>
        <v>434997</v>
      </c>
      <c r="G21" s="209">
        <f>SUM(G22:G23)</f>
        <v>0</v>
      </c>
      <c r="H21" s="2513" t="s">
        <v>2310</v>
      </c>
      <c r="I21" s="210">
        <f t="shared" ref="I21:I27" si="0">G21/F21*100</f>
        <v>0</v>
      </c>
      <c r="J21" s="2513" t="s">
        <v>2311</v>
      </c>
    </row>
    <row r="22" spans="1:10" ht="72" hidden="1" x14ac:dyDescent="0.25">
      <c r="A22" s="2511" t="s">
        <v>24</v>
      </c>
      <c r="B22" s="2512"/>
      <c r="C22" s="2506"/>
      <c r="D22" s="2506"/>
      <c r="E22" s="1414" t="s">
        <v>205</v>
      </c>
      <c r="F22" s="209">
        <v>137464.21</v>
      </c>
      <c r="G22" s="209">
        <v>0</v>
      </c>
      <c r="H22" s="2514"/>
      <c r="I22" s="210">
        <f t="shared" si="0"/>
        <v>0</v>
      </c>
      <c r="J22" s="2514"/>
    </row>
    <row r="23" spans="1:10" ht="75.75" hidden="1" customHeight="1" x14ac:dyDescent="0.25">
      <c r="A23" s="2501"/>
      <c r="B23" s="2504"/>
      <c r="C23" s="2506"/>
      <c r="D23" s="2506"/>
      <c r="E23" s="1414" t="s">
        <v>214</v>
      </c>
      <c r="F23" s="209">
        <v>297532.78999999998</v>
      </c>
      <c r="G23" s="209">
        <v>0</v>
      </c>
      <c r="H23" s="2515"/>
      <c r="I23" s="210">
        <f t="shared" si="0"/>
        <v>0</v>
      </c>
      <c r="J23" s="2515"/>
    </row>
    <row r="24" spans="1:10" ht="89.25" customHeight="1" x14ac:dyDescent="0.25">
      <c r="A24" s="1419" t="s">
        <v>36</v>
      </c>
      <c r="B24" s="277" t="s">
        <v>2312</v>
      </c>
      <c r="C24" s="1420">
        <v>1100</v>
      </c>
      <c r="D24" s="1420" t="s">
        <v>675</v>
      </c>
      <c r="E24" s="1414" t="s">
        <v>214</v>
      </c>
      <c r="F24" s="209">
        <v>5.27</v>
      </c>
      <c r="G24" s="209">
        <v>5.27</v>
      </c>
      <c r="H24" s="1421" t="s">
        <v>2313</v>
      </c>
      <c r="I24" s="210">
        <f>G24/F24*100</f>
        <v>100</v>
      </c>
      <c r="J24" s="1421"/>
    </row>
    <row r="25" spans="1:10" ht="31.5" customHeight="1" x14ac:dyDescent="0.25">
      <c r="A25" s="2499" t="s">
        <v>46</v>
      </c>
      <c r="B25" s="2502" t="s">
        <v>2314</v>
      </c>
      <c r="C25" s="2505">
        <v>1100</v>
      </c>
      <c r="D25" s="2505">
        <v>1100</v>
      </c>
      <c r="E25" s="1414" t="s">
        <v>235</v>
      </c>
      <c r="F25" s="209">
        <f>SUM(F26:F27)</f>
        <v>842087.14</v>
      </c>
      <c r="G25" s="209">
        <f>SUM(G26:G27)</f>
        <v>839306.29</v>
      </c>
      <c r="H25" s="2508" t="s">
        <v>2315</v>
      </c>
      <c r="I25" s="210">
        <f>G25/F25*100</f>
        <v>99.669766955472099</v>
      </c>
      <c r="J25" s="2513"/>
    </row>
    <row r="26" spans="1:10" ht="72" x14ac:dyDescent="0.25">
      <c r="A26" s="2500" t="s">
        <v>24</v>
      </c>
      <c r="B26" s="2503"/>
      <c r="C26" s="2506"/>
      <c r="D26" s="2506"/>
      <c r="E26" s="1414" t="s">
        <v>205</v>
      </c>
      <c r="F26" s="209">
        <v>394302.62</v>
      </c>
      <c r="G26" s="209">
        <v>393129.05</v>
      </c>
      <c r="H26" s="2509"/>
      <c r="I26" s="210">
        <f t="shared" si="0"/>
        <v>99.702368196285391</v>
      </c>
      <c r="J26" s="2516"/>
    </row>
    <row r="27" spans="1:10" ht="87.75" customHeight="1" x14ac:dyDescent="0.25">
      <c r="A27" s="2501"/>
      <c r="B27" s="2504"/>
      <c r="C27" s="2507"/>
      <c r="D27" s="2507"/>
      <c r="E27" s="1414" t="s">
        <v>214</v>
      </c>
      <c r="F27" s="209">
        <v>447784.52</v>
      </c>
      <c r="G27" s="209">
        <v>446177.24</v>
      </c>
      <c r="H27" s="2510"/>
      <c r="I27" s="210">
        <f t="shared" si="0"/>
        <v>99.641059498885753</v>
      </c>
      <c r="J27" s="2515"/>
    </row>
    <row r="28" spans="1:10" ht="296.25" customHeight="1" x14ac:dyDescent="0.25">
      <c r="A28" s="1419" t="s">
        <v>59</v>
      </c>
      <c r="B28" s="277" t="s">
        <v>2316</v>
      </c>
      <c r="C28" s="1420" t="s">
        <v>675</v>
      </c>
      <c r="D28" s="1420" t="s">
        <v>675</v>
      </c>
      <c r="E28" s="1414" t="s">
        <v>214</v>
      </c>
      <c r="F28" s="209">
        <v>20548.580000000002</v>
      </c>
      <c r="G28" s="209">
        <v>18625.61</v>
      </c>
      <c r="H28" s="1422" t="s">
        <v>2317</v>
      </c>
      <c r="I28" s="210">
        <f>G28/F28*100</f>
        <v>90.641835104907486</v>
      </c>
      <c r="J28" s="1421" t="s">
        <v>2318</v>
      </c>
    </row>
    <row r="29" spans="1:10" ht="54" x14ac:dyDescent="0.25">
      <c r="A29" s="1423" t="s">
        <v>65</v>
      </c>
      <c r="B29" s="1424" t="s">
        <v>2319</v>
      </c>
      <c r="C29" s="1425">
        <v>225</v>
      </c>
      <c r="D29" s="1425" t="s">
        <v>675</v>
      </c>
      <c r="E29" s="1414" t="s">
        <v>695</v>
      </c>
      <c r="F29" s="209">
        <v>52000</v>
      </c>
      <c r="G29" s="209">
        <v>52000</v>
      </c>
      <c r="H29" s="1426" t="s">
        <v>2320</v>
      </c>
      <c r="I29" s="210">
        <f>G29/F29*100</f>
        <v>100</v>
      </c>
      <c r="J29" s="1426"/>
    </row>
    <row r="30" spans="1:10" ht="90" x14ac:dyDescent="0.25">
      <c r="A30" s="1624" t="s">
        <v>75</v>
      </c>
      <c r="B30" s="1625" t="s">
        <v>2321</v>
      </c>
      <c r="C30" s="1621">
        <v>100</v>
      </c>
      <c r="D30" s="1621" t="s">
        <v>675</v>
      </c>
      <c r="E30" s="1600" t="s">
        <v>695</v>
      </c>
      <c r="F30" s="209">
        <v>26000</v>
      </c>
      <c r="G30" s="209">
        <v>0</v>
      </c>
      <c r="H30" s="1623"/>
      <c r="I30" s="210">
        <f t="shared" ref="I30:I32" si="1">G30/F30*100</f>
        <v>0</v>
      </c>
      <c r="J30" s="1623" t="s">
        <v>2322</v>
      </c>
    </row>
    <row r="31" spans="1:10" ht="126" x14ac:dyDescent="0.25">
      <c r="A31" s="1423" t="s">
        <v>83</v>
      </c>
      <c r="B31" s="277" t="s">
        <v>2323</v>
      </c>
      <c r="C31" s="1425">
        <v>1100</v>
      </c>
      <c r="D31" s="1425" t="s">
        <v>675</v>
      </c>
      <c r="E31" s="1414" t="s">
        <v>695</v>
      </c>
      <c r="F31" s="209">
        <v>330000</v>
      </c>
      <c r="G31" s="209">
        <v>15000</v>
      </c>
      <c r="H31" s="1426" t="s">
        <v>2324</v>
      </c>
      <c r="I31" s="210">
        <f t="shared" si="1"/>
        <v>4.5454545454545459</v>
      </c>
      <c r="J31" s="1426" t="s">
        <v>2325</v>
      </c>
    </row>
    <row r="32" spans="1:10" ht="54" x14ac:dyDescent="0.25">
      <c r="A32" s="1419" t="s">
        <v>97</v>
      </c>
      <c r="B32" s="277" t="s">
        <v>2326</v>
      </c>
      <c r="C32" s="1420">
        <v>600</v>
      </c>
      <c r="D32" s="1420" t="s">
        <v>675</v>
      </c>
      <c r="E32" s="1414" t="s">
        <v>695</v>
      </c>
      <c r="F32" s="209">
        <v>210000</v>
      </c>
      <c r="G32" s="209">
        <v>210000</v>
      </c>
      <c r="H32" s="1421" t="s">
        <v>2327</v>
      </c>
      <c r="I32" s="210">
        <f t="shared" si="1"/>
        <v>100</v>
      </c>
      <c r="J32" s="1421"/>
    </row>
    <row r="35" spans="1:9" s="1418" customFormat="1" x14ac:dyDescent="0.25">
      <c r="A35" s="1417"/>
      <c r="B35" s="611"/>
      <c r="C35" s="611"/>
      <c r="D35" s="611"/>
      <c r="E35" s="611"/>
      <c r="F35" s="1427"/>
      <c r="G35" s="1427"/>
      <c r="I35" s="611"/>
    </row>
    <row r="36" spans="1:9" s="1418" customFormat="1" x14ac:dyDescent="0.25">
      <c r="A36" s="1417"/>
      <c r="B36" s="611"/>
      <c r="C36" s="611"/>
      <c r="D36" s="611"/>
      <c r="E36" s="611"/>
      <c r="F36" s="1428"/>
      <c r="G36" s="1427"/>
      <c r="I36" s="611"/>
    </row>
    <row r="37" spans="1:9" s="1418" customFormat="1" x14ac:dyDescent="0.25">
      <c r="A37" s="1417"/>
      <c r="B37" s="611"/>
      <c r="C37" s="611"/>
      <c r="D37" s="611"/>
      <c r="E37" s="611"/>
      <c r="F37" s="1427"/>
      <c r="G37" s="1427"/>
      <c r="I37" s="611"/>
    </row>
    <row r="38" spans="1:9" s="1418" customFormat="1" x14ac:dyDescent="0.25">
      <c r="A38" s="1417"/>
      <c r="B38" s="611"/>
      <c r="C38" s="611"/>
      <c r="D38" s="611"/>
      <c r="E38" s="611"/>
      <c r="F38" s="1427"/>
      <c r="G38" s="1427"/>
      <c r="I38" s="611"/>
    </row>
    <row r="43" spans="1:9" s="1418" customFormat="1" x14ac:dyDescent="0.25">
      <c r="A43" s="1417"/>
      <c r="B43" s="611"/>
      <c r="C43" s="611"/>
      <c r="D43" s="611"/>
      <c r="E43" s="611"/>
      <c r="F43" s="1427"/>
      <c r="G43" s="1427"/>
      <c r="I43" s="611"/>
    </row>
  </sheetData>
  <mergeCells count="38">
    <mergeCell ref="A18:A20"/>
    <mergeCell ref="A7:J7"/>
    <mergeCell ref="H2:J2"/>
    <mergeCell ref="H3:J3"/>
    <mergeCell ref="A4:J4"/>
    <mergeCell ref="A5:J5"/>
    <mergeCell ref="A6:J6"/>
    <mergeCell ref="I11:I12"/>
    <mergeCell ref="J11:J12"/>
    <mergeCell ref="A15:A17"/>
    <mergeCell ref="B15:B17"/>
    <mergeCell ref="C15:C17"/>
    <mergeCell ref="D15:D17"/>
    <mergeCell ref="H15:H17"/>
    <mergeCell ref="J15:J17"/>
    <mergeCell ref="A11:A12"/>
    <mergeCell ref="B11:B12"/>
    <mergeCell ref="C11:D11"/>
    <mergeCell ref="E11:E12"/>
    <mergeCell ref="F11:G11"/>
    <mergeCell ref="H11:H12"/>
    <mergeCell ref="B18:B20"/>
    <mergeCell ref="C18:C20"/>
    <mergeCell ref="D18:D20"/>
    <mergeCell ref="H18:H20"/>
    <mergeCell ref="J25:J27"/>
    <mergeCell ref="J21:J23"/>
    <mergeCell ref="J18:J20"/>
    <mergeCell ref="A21:A23"/>
    <mergeCell ref="B21:B23"/>
    <mergeCell ref="C21:C23"/>
    <mergeCell ref="D21:D23"/>
    <mergeCell ref="H21:H23"/>
    <mergeCell ref="A25:A27"/>
    <mergeCell ref="B25:B27"/>
    <mergeCell ref="C25:C27"/>
    <mergeCell ref="D25:D27"/>
    <mergeCell ref="H25:H27"/>
  </mergeCells>
  <pageMargins left="0.78740157480314965" right="0.39370078740157483" top="0.78740157480314965" bottom="0.78740157480314965" header="0.31496062992125984" footer="0.39370078740157483"/>
  <pageSetup paperSize="9" scale="62" firstPageNumber="298" orientation="landscape" useFirstPageNumber="1" r:id="rId1"/>
  <headerFooter>
    <oddFooter>&amp;R&amp;"Arial,обычный"&amp;14&amp;P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5"/>
    <pageSetUpPr fitToPage="1"/>
  </sheetPr>
  <dimension ref="A1:G16"/>
  <sheetViews>
    <sheetView zoomScale="70" zoomScaleNormal="70" workbookViewId="0">
      <selection activeCell="A15" sqref="A15"/>
    </sheetView>
  </sheetViews>
  <sheetFormatPr defaultRowHeight="18" x14ac:dyDescent="0.25"/>
  <cols>
    <col min="1" max="1" width="5.7109375" style="1429" customWidth="1"/>
    <col min="2" max="2" width="77.28515625" style="1429" customWidth="1"/>
    <col min="3" max="3" width="11.7109375" style="1429" customWidth="1"/>
    <col min="4" max="6" width="15.7109375" style="1429" customWidth="1"/>
    <col min="7" max="7" width="70.28515625" style="1429" customWidth="1"/>
    <col min="8" max="8" width="14.85546875" style="1429" bestFit="1" customWidth="1"/>
    <col min="9" max="251" width="9.140625" style="1429"/>
    <col min="252" max="252" width="5.7109375" style="1429" customWidth="1"/>
    <col min="253" max="253" width="37.7109375" style="1429" customWidth="1"/>
    <col min="254" max="254" width="15.7109375" style="1429" customWidth="1"/>
    <col min="255" max="255" width="11.7109375" style="1429" customWidth="1"/>
    <col min="256" max="258" width="15.7109375" style="1429" customWidth="1"/>
    <col min="259" max="259" width="30.7109375" style="1429" customWidth="1"/>
    <col min="260" max="260" width="13.7109375" style="1429" customWidth="1"/>
    <col min="261" max="261" width="21.7109375" style="1429" customWidth="1"/>
    <col min="262" max="263" width="15.7109375" style="1429" customWidth="1"/>
    <col min="264" max="264" width="14.85546875" style="1429" bestFit="1" customWidth="1"/>
    <col min="265" max="507" width="9.140625" style="1429"/>
    <col min="508" max="508" width="5.7109375" style="1429" customWidth="1"/>
    <col min="509" max="509" width="37.7109375" style="1429" customWidth="1"/>
    <col min="510" max="510" width="15.7109375" style="1429" customWidth="1"/>
    <col min="511" max="511" width="11.7109375" style="1429" customWidth="1"/>
    <col min="512" max="514" width="15.7109375" style="1429" customWidth="1"/>
    <col min="515" max="515" width="30.7109375" style="1429" customWidth="1"/>
    <col min="516" max="516" width="13.7109375" style="1429" customWidth="1"/>
    <col min="517" max="517" width="21.7109375" style="1429" customWidth="1"/>
    <col min="518" max="519" width="15.7109375" style="1429" customWidth="1"/>
    <col min="520" max="520" width="14.85546875" style="1429" bestFit="1" customWidth="1"/>
    <col min="521" max="763" width="9.140625" style="1429"/>
    <col min="764" max="764" width="5.7109375" style="1429" customWidth="1"/>
    <col min="765" max="765" width="37.7109375" style="1429" customWidth="1"/>
    <col min="766" max="766" width="15.7109375" style="1429" customWidth="1"/>
    <col min="767" max="767" width="11.7109375" style="1429" customWidth="1"/>
    <col min="768" max="770" width="15.7109375" style="1429" customWidth="1"/>
    <col min="771" max="771" width="30.7109375" style="1429" customWidth="1"/>
    <col min="772" max="772" width="13.7109375" style="1429" customWidth="1"/>
    <col min="773" max="773" width="21.7109375" style="1429" customWidth="1"/>
    <col min="774" max="775" width="15.7109375" style="1429" customWidth="1"/>
    <col min="776" max="776" width="14.85546875" style="1429" bestFit="1" customWidth="1"/>
    <col min="777" max="1019" width="9.140625" style="1429"/>
    <col min="1020" max="1020" width="5.7109375" style="1429" customWidth="1"/>
    <col min="1021" max="1021" width="37.7109375" style="1429" customWidth="1"/>
    <col min="1022" max="1022" width="15.7109375" style="1429" customWidth="1"/>
    <col min="1023" max="1023" width="11.7109375" style="1429" customWidth="1"/>
    <col min="1024" max="1026" width="15.7109375" style="1429" customWidth="1"/>
    <col min="1027" max="1027" width="30.7109375" style="1429" customWidth="1"/>
    <col min="1028" max="1028" width="13.7109375" style="1429" customWidth="1"/>
    <col min="1029" max="1029" width="21.7109375" style="1429" customWidth="1"/>
    <col min="1030" max="1031" width="15.7109375" style="1429" customWidth="1"/>
    <col min="1032" max="1032" width="14.85546875" style="1429" bestFit="1" customWidth="1"/>
    <col min="1033" max="1275" width="9.140625" style="1429"/>
    <col min="1276" max="1276" width="5.7109375" style="1429" customWidth="1"/>
    <col min="1277" max="1277" width="37.7109375" style="1429" customWidth="1"/>
    <col min="1278" max="1278" width="15.7109375" style="1429" customWidth="1"/>
    <col min="1279" max="1279" width="11.7109375" style="1429" customWidth="1"/>
    <col min="1280" max="1282" width="15.7109375" style="1429" customWidth="1"/>
    <col min="1283" max="1283" width="30.7109375" style="1429" customWidth="1"/>
    <col min="1284" max="1284" width="13.7109375" style="1429" customWidth="1"/>
    <col min="1285" max="1285" width="21.7109375" style="1429" customWidth="1"/>
    <col min="1286" max="1287" width="15.7109375" style="1429" customWidth="1"/>
    <col min="1288" max="1288" width="14.85546875" style="1429" bestFit="1" customWidth="1"/>
    <col min="1289" max="1531" width="9.140625" style="1429"/>
    <col min="1532" max="1532" width="5.7109375" style="1429" customWidth="1"/>
    <col min="1533" max="1533" width="37.7109375" style="1429" customWidth="1"/>
    <col min="1534" max="1534" width="15.7109375" style="1429" customWidth="1"/>
    <col min="1535" max="1535" width="11.7109375" style="1429" customWidth="1"/>
    <col min="1536" max="1538" width="15.7109375" style="1429" customWidth="1"/>
    <col min="1539" max="1539" width="30.7109375" style="1429" customWidth="1"/>
    <col min="1540" max="1540" width="13.7109375" style="1429" customWidth="1"/>
    <col min="1541" max="1541" width="21.7109375" style="1429" customWidth="1"/>
    <col min="1542" max="1543" width="15.7109375" style="1429" customWidth="1"/>
    <col min="1544" max="1544" width="14.85546875" style="1429" bestFit="1" customWidth="1"/>
    <col min="1545" max="1787" width="9.140625" style="1429"/>
    <col min="1788" max="1788" width="5.7109375" style="1429" customWidth="1"/>
    <col min="1789" max="1789" width="37.7109375" style="1429" customWidth="1"/>
    <col min="1790" max="1790" width="15.7109375" style="1429" customWidth="1"/>
    <col min="1791" max="1791" width="11.7109375" style="1429" customWidth="1"/>
    <col min="1792" max="1794" width="15.7109375" style="1429" customWidth="1"/>
    <col min="1795" max="1795" width="30.7109375" style="1429" customWidth="1"/>
    <col min="1796" max="1796" width="13.7109375" style="1429" customWidth="1"/>
    <col min="1797" max="1797" width="21.7109375" style="1429" customWidth="1"/>
    <col min="1798" max="1799" width="15.7109375" style="1429" customWidth="1"/>
    <col min="1800" max="1800" width="14.85546875" style="1429" bestFit="1" customWidth="1"/>
    <col min="1801" max="2043" width="9.140625" style="1429"/>
    <col min="2044" max="2044" width="5.7109375" style="1429" customWidth="1"/>
    <col min="2045" max="2045" width="37.7109375" style="1429" customWidth="1"/>
    <col min="2046" max="2046" width="15.7109375" style="1429" customWidth="1"/>
    <col min="2047" max="2047" width="11.7109375" style="1429" customWidth="1"/>
    <col min="2048" max="2050" width="15.7109375" style="1429" customWidth="1"/>
    <col min="2051" max="2051" width="30.7109375" style="1429" customWidth="1"/>
    <col min="2052" max="2052" width="13.7109375" style="1429" customWidth="1"/>
    <col min="2053" max="2053" width="21.7109375" style="1429" customWidth="1"/>
    <col min="2054" max="2055" width="15.7109375" style="1429" customWidth="1"/>
    <col min="2056" max="2056" width="14.85546875" style="1429" bestFit="1" customWidth="1"/>
    <col min="2057" max="2299" width="9.140625" style="1429"/>
    <col min="2300" max="2300" width="5.7109375" style="1429" customWidth="1"/>
    <col min="2301" max="2301" width="37.7109375" style="1429" customWidth="1"/>
    <col min="2302" max="2302" width="15.7109375" style="1429" customWidth="1"/>
    <col min="2303" max="2303" width="11.7109375" style="1429" customWidth="1"/>
    <col min="2304" max="2306" width="15.7109375" style="1429" customWidth="1"/>
    <col min="2307" max="2307" width="30.7109375" style="1429" customWidth="1"/>
    <col min="2308" max="2308" width="13.7109375" style="1429" customWidth="1"/>
    <col min="2309" max="2309" width="21.7109375" style="1429" customWidth="1"/>
    <col min="2310" max="2311" width="15.7109375" style="1429" customWidth="1"/>
    <col min="2312" max="2312" width="14.85546875" style="1429" bestFit="1" customWidth="1"/>
    <col min="2313" max="2555" width="9.140625" style="1429"/>
    <col min="2556" max="2556" width="5.7109375" style="1429" customWidth="1"/>
    <col min="2557" max="2557" width="37.7109375" style="1429" customWidth="1"/>
    <col min="2558" max="2558" width="15.7109375" style="1429" customWidth="1"/>
    <col min="2559" max="2559" width="11.7109375" style="1429" customWidth="1"/>
    <col min="2560" max="2562" width="15.7109375" style="1429" customWidth="1"/>
    <col min="2563" max="2563" width="30.7109375" style="1429" customWidth="1"/>
    <col min="2564" max="2564" width="13.7109375" style="1429" customWidth="1"/>
    <col min="2565" max="2565" width="21.7109375" style="1429" customWidth="1"/>
    <col min="2566" max="2567" width="15.7109375" style="1429" customWidth="1"/>
    <col min="2568" max="2568" width="14.85546875" style="1429" bestFit="1" customWidth="1"/>
    <col min="2569" max="2811" width="9.140625" style="1429"/>
    <col min="2812" max="2812" width="5.7109375" style="1429" customWidth="1"/>
    <col min="2813" max="2813" width="37.7109375" style="1429" customWidth="1"/>
    <col min="2814" max="2814" width="15.7109375" style="1429" customWidth="1"/>
    <col min="2815" max="2815" width="11.7109375" style="1429" customWidth="1"/>
    <col min="2816" max="2818" width="15.7109375" style="1429" customWidth="1"/>
    <col min="2819" max="2819" width="30.7109375" style="1429" customWidth="1"/>
    <col min="2820" max="2820" width="13.7109375" style="1429" customWidth="1"/>
    <col min="2821" max="2821" width="21.7109375" style="1429" customWidth="1"/>
    <col min="2822" max="2823" width="15.7109375" style="1429" customWidth="1"/>
    <col min="2824" max="2824" width="14.85546875" style="1429" bestFit="1" customWidth="1"/>
    <col min="2825" max="3067" width="9.140625" style="1429"/>
    <col min="3068" max="3068" width="5.7109375" style="1429" customWidth="1"/>
    <col min="3069" max="3069" width="37.7109375" style="1429" customWidth="1"/>
    <col min="3070" max="3070" width="15.7109375" style="1429" customWidth="1"/>
    <col min="3071" max="3071" width="11.7109375" style="1429" customWidth="1"/>
    <col min="3072" max="3074" width="15.7109375" style="1429" customWidth="1"/>
    <col min="3075" max="3075" width="30.7109375" style="1429" customWidth="1"/>
    <col min="3076" max="3076" width="13.7109375" style="1429" customWidth="1"/>
    <col min="3077" max="3077" width="21.7109375" style="1429" customWidth="1"/>
    <col min="3078" max="3079" width="15.7109375" style="1429" customWidth="1"/>
    <col min="3080" max="3080" width="14.85546875" style="1429" bestFit="1" customWidth="1"/>
    <col min="3081" max="3323" width="9.140625" style="1429"/>
    <col min="3324" max="3324" width="5.7109375" style="1429" customWidth="1"/>
    <col min="3325" max="3325" width="37.7109375" style="1429" customWidth="1"/>
    <col min="3326" max="3326" width="15.7109375" style="1429" customWidth="1"/>
    <col min="3327" max="3327" width="11.7109375" style="1429" customWidth="1"/>
    <col min="3328" max="3330" width="15.7109375" style="1429" customWidth="1"/>
    <col min="3331" max="3331" width="30.7109375" style="1429" customWidth="1"/>
    <col min="3332" max="3332" width="13.7109375" style="1429" customWidth="1"/>
    <col min="3333" max="3333" width="21.7109375" style="1429" customWidth="1"/>
    <col min="3334" max="3335" width="15.7109375" style="1429" customWidth="1"/>
    <col min="3336" max="3336" width="14.85546875" style="1429" bestFit="1" customWidth="1"/>
    <col min="3337" max="3579" width="9.140625" style="1429"/>
    <col min="3580" max="3580" width="5.7109375" style="1429" customWidth="1"/>
    <col min="3581" max="3581" width="37.7109375" style="1429" customWidth="1"/>
    <col min="3582" max="3582" width="15.7109375" style="1429" customWidth="1"/>
    <col min="3583" max="3583" width="11.7109375" style="1429" customWidth="1"/>
    <col min="3584" max="3586" width="15.7109375" style="1429" customWidth="1"/>
    <col min="3587" max="3587" width="30.7109375" style="1429" customWidth="1"/>
    <col min="3588" max="3588" width="13.7109375" style="1429" customWidth="1"/>
    <col min="3589" max="3589" width="21.7109375" style="1429" customWidth="1"/>
    <col min="3590" max="3591" width="15.7109375" style="1429" customWidth="1"/>
    <col min="3592" max="3592" width="14.85546875" style="1429" bestFit="1" customWidth="1"/>
    <col min="3593" max="3835" width="9.140625" style="1429"/>
    <col min="3836" max="3836" width="5.7109375" style="1429" customWidth="1"/>
    <col min="3837" max="3837" width="37.7109375" style="1429" customWidth="1"/>
    <col min="3838" max="3838" width="15.7109375" style="1429" customWidth="1"/>
    <col min="3839" max="3839" width="11.7109375" style="1429" customWidth="1"/>
    <col min="3840" max="3842" width="15.7109375" style="1429" customWidth="1"/>
    <col min="3843" max="3843" width="30.7109375" style="1429" customWidth="1"/>
    <col min="3844" max="3844" width="13.7109375" style="1429" customWidth="1"/>
    <col min="3845" max="3845" width="21.7109375" style="1429" customWidth="1"/>
    <col min="3846" max="3847" width="15.7109375" style="1429" customWidth="1"/>
    <col min="3848" max="3848" width="14.85546875" style="1429" bestFit="1" customWidth="1"/>
    <col min="3849" max="4091" width="9.140625" style="1429"/>
    <col min="4092" max="4092" width="5.7109375" style="1429" customWidth="1"/>
    <col min="4093" max="4093" width="37.7109375" style="1429" customWidth="1"/>
    <col min="4094" max="4094" width="15.7109375" style="1429" customWidth="1"/>
    <col min="4095" max="4095" width="11.7109375" style="1429" customWidth="1"/>
    <col min="4096" max="4098" width="15.7109375" style="1429" customWidth="1"/>
    <col min="4099" max="4099" width="30.7109375" style="1429" customWidth="1"/>
    <col min="4100" max="4100" width="13.7109375" style="1429" customWidth="1"/>
    <col min="4101" max="4101" width="21.7109375" style="1429" customWidth="1"/>
    <col min="4102" max="4103" width="15.7109375" style="1429" customWidth="1"/>
    <col min="4104" max="4104" width="14.85546875" style="1429" bestFit="1" customWidth="1"/>
    <col min="4105" max="4347" width="9.140625" style="1429"/>
    <col min="4348" max="4348" width="5.7109375" style="1429" customWidth="1"/>
    <col min="4349" max="4349" width="37.7109375" style="1429" customWidth="1"/>
    <col min="4350" max="4350" width="15.7109375" style="1429" customWidth="1"/>
    <col min="4351" max="4351" width="11.7109375" style="1429" customWidth="1"/>
    <col min="4352" max="4354" width="15.7109375" style="1429" customWidth="1"/>
    <col min="4355" max="4355" width="30.7109375" style="1429" customWidth="1"/>
    <col min="4356" max="4356" width="13.7109375" style="1429" customWidth="1"/>
    <col min="4357" max="4357" width="21.7109375" style="1429" customWidth="1"/>
    <col min="4358" max="4359" width="15.7109375" style="1429" customWidth="1"/>
    <col min="4360" max="4360" width="14.85546875" style="1429" bestFit="1" customWidth="1"/>
    <col min="4361" max="4603" width="9.140625" style="1429"/>
    <col min="4604" max="4604" width="5.7109375" style="1429" customWidth="1"/>
    <col min="4605" max="4605" width="37.7109375" style="1429" customWidth="1"/>
    <col min="4606" max="4606" width="15.7109375" style="1429" customWidth="1"/>
    <col min="4607" max="4607" width="11.7109375" style="1429" customWidth="1"/>
    <col min="4608" max="4610" width="15.7109375" style="1429" customWidth="1"/>
    <col min="4611" max="4611" width="30.7109375" style="1429" customWidth="1"/>
    <col min="4612" max="4612" width="13.7109375" style="1429" customWidth="1"/>
    <col min="4613" max="4613" width="21.7109375" style="1429" customWidth="1"/>
    <col min="4614" max="4615" width="15.7109375" style="1429" customWidth="1"/>
    <col min="4616" max="4616" width="14.85546875" style="1429" bestFit="1" customWidth="1"/>
    <col min="4617" max="4859" width="9.140625" style="1429"/>
    <col min="4860" max="4860" width="5.7109375" style="1429" customWidth="1"/>
    <col min="4861" max="4861" width="37.7109375" style="1429" customWidth="1"/>
    <col min="4862" max="4862" width="15.7109375" style="1429" customWidth="1"/>
    <col min="4863" max="4863" width="11.7109375" style="1429" customWidth="1"/>
    <col min="4864" max="4866" width="15.7109375" style="1429" customWidth="1"/>
    <col min="4867" max="4867" width="30.7109375" style="1429" customWidth="1"/>
    <col min="4868" max="4868" width="13.7109375" style="1429" customWidth="1"/>
    <col min="4869" max="4869" width="21.7109375" style="1429" customWidth="1"/>
    <col min="4870" max="4871" width="15.7109375" style="1429" customWidth="1"/>
    <col min="4872" max="4872" width="14.85546875" style="1429" bestFit="1" customWidth="1"/>
    <col min="4873" max="5115" width="9.140625" style="1429"/>
    <col min="5116" max="5116" width="5.7109375" style="1429" customWidth="1"/>
    <col min="5117" max="5117" width="37.7109375" style="1429" customWidth="1"/>
    <col min="5118" max="5118" width="15.7109375" style="1429" customWidth="1"/>
    <col min="5119" max="5119" width="11.7109375" style="1429" customWidth="1"/>
    <col min="5120" max="5122" width="15.7109375" style="1429" customWidth="1"/>
    <col min="5123" max="5123" width="30.7109375" style="1429" customWidth="1"/>
    <col min="5124" max="5124" width="13.7109375" style="1429" customWidth="1"/>
    <col min="5125" max="5125" width="21.7109375" style="1429" customWidth="1"/>
    <col min="5126" max="5127" width="15.7109375" style="1429" customWidth="1"/>
    <col min="5128" max="5128" width="14.85546875" style="1429" bestFit="1" customWidth="1"/>
    <col min="5129" max="5371" width="9.140625" style="1429"/>
    <col min="5372" max="5372" width="5.7109375" style="1429" customWidth="1"/>
    <col min="5373" max="5373" width="37.7109375" style="1429" customWidth="1"/>
    <col min="5374" max="5374" width="15.7109375" style="1429" customWidth="1"/>
    <col min="5375" max="5375" width="11.7109375" style="1429" customWidth="1"/>
    <col min="5376" max="5378" width="15.7109375" style="1429" customWidth="1"/>
    <col min="5379" max="5379" width="30.7109375" style="1429" customWidth="1"/>
    <col min="5380" max="5380" width="13.7109375" style="1429" customWidth="1"/>
    <col min="5381" max="5381" width="21.7109375" style="1429" customWidth="1"/>
    <col min="5382" max="5383" width="15.7109375" style="1429" customWidth="1"/>
    <col min="5384" max="5384" width="14.85546875" style="1429" bestFit="1" customWidth="1"/>
    <col min="5385" max="5627" width="9.140625" style="1429"/>
    <col min="5628" max="5628" width="5.7109375" style="1429" customWidth="1"/>
    <col min="5629" max="5629" width="37.7109375" style="1429" customWidth="1"/>
    <col min="5630" max="5630" width="15.7109375" style="1429" customWidth="1"/>
    <col min="5631" max="5631" width="11.7109375" style="1429" customWidth="1"/>
    <col min="5632" max="5634" width="15.7109375" style="1429" customWidth="1"/>
    <col min="5635" max="5635" width="30.7109375" style="1429" customWidth="1"/>
    <col min="5636" max="5636" width="13.7109375" style="1429" customWidth="1"/>
    <col min="5637" max="5637" width="21.7109375" style="1429" customWidth="1"/>
    <col min="5638" max="5639" width="15.7109375" style="1429" customWidth="1"/>
    <col min="5640" max="5640" width="14.85546875" style="1429" bestFit="1" customWidth="1"/>
    <col min="5641" max="5883" width="9.140625" style="1429"/>
    <col min="5884" max="5884" width="5.7109375" style="1429" customWidth="1"/>
    <col min="5885" max="5885" width="37.7109375" style="1429" customWidth="1"/>
    <col min="5886" max="5886" width="15.7109375" style="1429" customWidth="1"/>
    <col min="5887" max="5887" width="11.7109375" style="1429" customWidth="1"/>
    <col min="5888" max="5890" width="15.7109375" style="1429" customWidth="1"/>
    <col min="5891" max="5891" width="30.7109375" style="1429" customWidth="1"/>
    <col min="5892" max="5892" width="13.7109375" style="1429" customWidth="1"/>
    <col min="5893" max="5893" width="21.7109375" style="1429" customWidth="1"/>
    <col min="5894" max="5895" width="15.7109375" style="1429" customWidth="1"/>
    <col min="5896" max="5896" width="14.85546875" style="1429" bestFit="1" customWidth="1"/>
    <col min="5897" max="6139" width="9.140625" style="1429"/>
    <col min="6140" max="6140" width="5.7109375" style="1429" customWidth="1"/>
    <col min="6141" max="6141" width="37.7109375" style="1429" customWidth="1"/>
    <col min="6142" max="6142" width="15.7109375" style="1429" customWidth="1"/>
    <col min="6143" max="6143" width="11.7109375" style="1429" customWidth="1"/>
    <col min="6144" max="6146" width="15.7109375" style="1429" customWidth="1"/>
    <col min="6147" max="6147" width="30.7109375" style="1429" customWidth="1"/>
    <col min="6148" max="6148" width="13.7109375" style="1429" customWidth="1"/>
    <col min="6149" max="6149" width="21.7109375" style="1429" customWidth="1"/>
    <col min="6150" max="6151" width="15.7109375" style="1429" customWidth="1"/>
    <col min="6152" max="6152" width="14.85546875" style="1429" bestFit="1" customWidth="1"/>
    <col min="6153" max="6395" width="9.140625" style="1429"/>
    <col min="6396" max="6396" width="5.7109375" style="1429" customWidth="1"/>
    <col min="6397" max="6397" width="37.7109375" style="1429" customWidth="1"/>
    <col min="6398" max="6398" width="15.7109375" style="1429" customWidth="1"/>
    <col min="6399" max="6399" width="11.7109375" style="1429" customWidth="1"/>
    <col min="6400" max="6402" width="15.7109375" style="1429" customWidth="1"/>
    <col min="6403" max="6403" width="30.7109375" style="1429" customWidth="1"/>
    <col min="6404" max="6404" width="13.7109375" style="1429" customWidth="1"/>
    <col min="6405" max="6405" width="21.7109375" style="1429" customWidth="1"/>
    <col min="6406" max="6407" width="15.7109375" style="1429" customWidth="1"/>
    <col min="6408" max="6408" width="14.85546875" style="1429" bestFit="1" customWidth="1"/>
    <col min="6409" max="6651" width="9.140625" style="1429"/>
    <col min="6652" max="6652" width="5.7109375" style="1429" customWidth="1"/>
    <col min="6653" max="6653" width="37.7109375" style="1429" customWidth="1"/>
    <col min="6654" max="6654" width="15.7109375" style="1429" customWidth="1"/>
    <col min="6655" max="6655" width="11.7109375" style="1429" customWidth="1"/>
    <col min="6656" max="6658" width="15.7109375" style="1429" customWidth="1"/>
    <col min="6659" max="6659" width="30.7109375" style="1429" customWidth="1"/>
    <col min="6660" max="6660" width="13.7109375" style="1429" customWidth="1"/>
    <col min="6661" max="6661" width="21.7109375" style="1429" customWidth="1"/>
    <col min="6662" max="6663" width="15.7109375" style="1429" customWidth="1"/>
    <col min="6664" max="6664" width="14.85546875" style="1429" bestFit="1" customWidth="1"/>
    <col min="6665" max="6907" width="9.140625" style="1429"/>
    <col min="6908" max="6908" width="5.7109375" style="1429" customWidth="1"/>
    <col min="6909" max="6909" width="37.7109375" style="1429" customWidth="1"/>
    <col min="6910" max="6910" width="15.7109375" style="1429" customWidth="1"/>
    <col min="6911" max="6911" width="11.7109375" style="1429" customWidth="1"/>
    <col min="6912" max="6914" width="15.7109375" style="1429" customWidth="1"/>
    <col min="6915" max="6915" width="30.7109375" style="1429" customWidth="1"/>
    <col min="6916" max="6916" width="13.7109375" style="1429" customWidth="1"/>
    <col min="6917" max="6917" width="21.7109375" style="1429" customWidth="1"/>
    <col min="6918" max="6919" width="15.7109375" style="1429" customWidth="1"/>
    <col min="6920" max="6920" width="14.85546875" style="1429" bestFit="1" customWidth="1"/>
    <col min="6921" max="7163" width="9.140625" style="1429"/>
    <col min="7164" max="7164" width="5.7109375" style="1429" customWidth="1"/>
    <col min="7165" max="7165" width="37.7109375" style="1429" customWidth="1"/>
    <col min="7166" max="7166" width="15.7109375" style="1429" customWidth="1"/>
    <col min="7167" max="7167" width="11.7109375" style="1429" customWidth="1"/>
    <col min="7168" max="7170" width="15.7109375" style="1429" customWidth="1"/>
    <col min="7171" max="7171" width="30.7109375" style="1429" customWidth="1"/>
    <col min="7172" max="7172" width="13.7109375" style="1429" customWidth="1"/>
    <col min="7173" max="7173" width="21.7109375" style="1429" customWidth="1"/>
    <col min="7174" max="7175" width="15.7109375" style="1429" customWidth="1"/>
    <col min="7176" max="7176" width="14.85546875" style="1429" bestFit="1" customWidth="1"/>
    <col min="7177" max="7419" width="9.140625" style="1429"/>
    <col min="7420" max="7420" width="5.7109375" style="1429" customWidth="1"/>
    <col min="7421" max="7421" width="37.7109375" style="1429" customWidth="1"/>
    <col min="7422" max="7422" width="15.7109375" style="1429" customWidth="1"/>
    <col min="7423" max="7423" width="11.7109375" style="1429" customWidth="1"/>
    <col min="7424" max="7426" width="15.7109375" style="1429" customWidth="1"/>
    <col min="7427" max="7427" width="30.7109375" style="1429" customWidth="1"/>
    <col min="7428" max="7428" width="13.7109375" style="1429" customWidth="1"/>
    <col min="7429" max="7429" width="21.7109375" style="1429" customWidth="1"/>
    <col min="7430" max="7431" width="15.7109375" style="1429" customWidth="1"/>
    <col min="7432" max="7432" width="14.85546875" style="1429" bestFit="1" customWidth="1"/>
    <col min="7433" max="7675" width="9.140625" style="1429"/>
    <col min="7676" max="7676" width="5.7109375" style="1429" customWidth="1"/>
    <col min="7677" max="7677" width="37.7109375" style="1429" customWidth="1"/>
    <col min="7678" max="7678" width="15.7109375" style="1429" customWidth="1"/>
    <col min="7679" max="7679" width="11.7109375" style="1429" customWidth="1"/>
    <col min="7680" max="7682" width="15.7109375" style="1429" customWidth="1"/>
    <col min="7683" max="7683" width="30.7109375" style="1429" customWidth="1"/>
    <col min="7684" max="7684" width="13.7109375" style="1429" customWidth="1"/>
    <col min="7685" max="7685" width="21.7109375" style="1429" customWidth="1"/>
    <col min="7686" max="7687" width="15.7109375" style="1429" customWidth="1"/>
    <col min="7688" max="7688" width="14.85546875" style="1429" bestFit="1" customWidth="1"/>
    <col min="7689" max="7931" width="9.140625" style="1429"/>
    <col min="7932" max="7932" width="5.7109375" style="1429" customWidth="1"/>
    <col min="7933" max="7933" width="37.7109375" style="1429" customWidth="1"/>
    <col min="7934" max="7934" width="15.7109375" style="1429" customWidth="1"/>
    <col min="7935" max="7935" width="11.7109375" style="1429" customWidth="1"/>
    <col min="7936" max="7938" width="15.7109375" style="1429" customWidth="1"/>
    <col min="7939" max="7939" width="30.7109375" style="1429" customWidth="1"/>
    <col min="7940" max="7940" width="13.7109375" style="1429" customWidth="1"/>
    <col min="7941" max="7941" width="21.7109375" style="1429" customWidth="1"/>
    <col min="7942" max="7943" width="15.7109375" style="1429" customWidth="1"/>
    <col min="7944" max="7944" width="14.85546875" style="1429" bestFit="1" customWidth="1"/>
    <col min="7945" max="8187" width="9.140625" style="1429"/>
    <col min="8188" max="8188" width="5.7109375" style="1429" customWidth="1"/>
    <col min="8189" max="8189" width="37.7109375" style="1429" customWidth="1"/>
    <col min="8190" max="8190" width="15.7109375" style="1429" customWidth="1"/>
    <col min="8191" max="8191" width="11.7109375" style="1429" customWidth="1"/>
    <col min="8192" max="8194" width="15.7109375" style="1429" customWidth="1"/>
    <col min="8195" max="8195" width="30.7109375" style="1429" customWidth="1"/>
    <col min="8196" max="8196" width="13.7109375" style="1429" customWidth="1"/>
    <col min="8197" max="8197" width="21.7109375" style="1429" customWidth="1"/>
    <col min="8198" max="8199" width="15.7109375" style="1429" customWidth="1"/>
    <col min="8200" max="8200" width="14.85546875" style="1429" bestFit="1" customWidth="1"/>
    <col min="8201" max="8443" width="9.140625" style="1429"/>
    <col min="8444" max="8444" width="5.7109375" style="1429" customWidth="1"/>
    <col min="8445" max="8445" width="37.7109375" style="1429" customWidth="1"/>
    <col min="8446" max="8446" width="15.7109375" style="1429" customWidth="1"/>
    <col min="8447" max="8447" width="11.7109375" style="1429" customWidth="1"/>
    <col min="8448" max="8450" width="15.7109375" style="1429" customWidth="1"/>
    <col min="8451" max="8451" width="30.7109375" style="1429" customWidth="1"/>
    <col min="8452" max="8452" width="13.7109375" style="1429" customWidth="1"/>
    <col min="8453" max="8453" width="21.7109375" style="1429" customWidth="1"/>
    <col min="8454" max="8455" width="15.7109375" style="1429" customWidth="1"/>
    <col min="8456" max="8456" width="14.85546875" style="1429" bestFit="1" customWidth="1"/>
    <col min="8457" max="8699" width="9.140625" style="1429"/>
    <col min="8700" max="8700" width="5.7109375" style="1429" customWidth="1"/>
    <col min="8701" max="8701" width="37.7109375" style="1429" customWidth="1"/>
    <col min="8702" max="8702" width="15.7109375" style="1429" customWidth="1"/>
    <col min="8703" max="8703" width="11.7109375" style="1429" customWidth="1"/>
    <col min="8704" max="8706" width="15.7109375" style="1429" customWidth="1"/>
    <col min="8707" max="8707" width="30.7109375" style="1429" customWidth="1"/>
    <col min="8708" max="8708" width="13.7109375" style="1429" customWidth="1"/>
    <col min="8709" max="8709" width="21.7109375" style="1429" customWidth="1"/>
    <col min="8710" max="8711" width="15.7109375" style="1429" customWidth="1"/>
    <col min="8712" max="8712" width="14.85546875" style="1429" bestFit="1" customWidth="1"/>
    <col min="8713" max="8955" width="9.140625" style="1429"/>
    <col min="8956" max="8956" width="5.7109375" style="1429" customWidth="1"/>
    <col min="8957" max="8957" width="37.7109375" style="1429" customWidth="1"/>
    <col min="8958" max="8958" width="15.7109375" style="1429" customWidth="1"/>
    <col min="8959" max="8959" width="11.7109375" style="1429" customWidth="1"/>
    <col min="8960" max="8962" width="15.7109375" style="1429" customWidth="1"/>
    <col min="8963" max="8963" width="30.7109375" style="1429" customWidth="1"/>
    <col min="8964" max="8964" width="13.7109375" style="1429" customWidth="1"/>
    <col min="8965" max="8965" width="21.7109375" style="1429" customWidth="1"/>
    <col min="8966" max="8967" width="15.7109375" style="1429" customWidth="1"/>
    <col min="8968" max="8968" width="14.85546875" style="1429" bestFit="1" customWidth="1"/>
    <col min="8969" max="9211" width="9.140625" style="1429"/>
    <col min="9212" max="9212" width="5.7109375" style="1429" customWidth="1"/>
    <col min="9213" max="9213" width="37.7109375" style="1429" customWidth="1"/>
    <col min="9214" max="9214" width="15.7109375" style="1429" customWidth="1"/>
    <col min="9215" max="9215" width="11.7109375" style="1429" customWidth="1"/>
    <col min="9216" max="9218" width="15.7109375" style="1429" customWidth="1"/>
    <col min="9219" max="9219" width="30.7109375" style="1429" customWidth="1"/>
    <col min="9220" max="9220" width="13.7109375" style="1429" customWidth="1"/>
    <col min="9221" max="9221" width="21.7109375" style="1429" customWidth="1"/>
    <col min="9222" max="9223" width="15.7109375" style="1429" customWidth="1"/>
    <col min="9224" max="9224" width="14.85546875" style="1429" bestFit="1" customWidth="1"/>
    <col min="9225" max="9467" width="9.140625" style="1429"/>
    <col min="9468" max="9468" width="5.7109375" style="1429" customWidth="1"/>
    <col min="9469" max="9469" width="37.7109375" style="1429" customWidth="1"/>
    <col min="9470" max="9470" width="15.7109375" style="1429" customWidth="1"/>
    <col min="9471" max="9471" width="11.7109375" style="1429" customWidth="1"/>
    <col min="9472" max="9474" width="15.7109375" style="1429" customWidth="1"/>
    <col min="9475" max="9475" width="30.7109375" style="1429" customWidth="1"/>
    <col min="9476" max="9476" width="13.7109375" style="1429" customWidth="1"/>
    <col min="9477" max="9477" width="21.7109375" style="1429" customWidth="1"/>
    <col min="9478" max="9479" width="15.7109375" style="1429" customWidth="1"/>
    <col min="9480" max="9480" width="14.85546875" style="1429" bestFit="1" customWidth="1"/>
    <col min="9481" max="9723" width="9.140625" style="1429"/>
    <col min="9724" max="9724" width="5.7109375" style="1429" customWidth="1"/>
    <col min="9725" max="9725" width="37.7109375" style="1429" customWidth="1"/>
    <col min="9726" max="9726" width="15.7109375" style="1429" customWidth="1"/>
    <col min="9727" max="9727" width="11.7109375" style="1429" customWidth="1"/>
    <col min="9728" max="9730" width="15.7109375" style="1429" customWidth="1"/>
    <col min="9731" max="9731" width="30.7109375" style="1429" customWidth="1"/>
    <col min="9732" max="9732" width="13.7109375" style="1429" customWidth="1"/>
    <col min="9733" max="9733" width="21.7109375" style="1429" customWidth="1"/>
    <col min="9734" max="9735" width="15.7109375" style="1429" customWidth="1"/>
    <col min="9736" max="9736" width="14.85546875" style="1429" bestFit="1" customWidth="1"/>
    <col min="9737" max="9979" width="9.140625" style="1429"/>
    <col min="9980" max="9980" width="5.7109375" style="1429" customWidth="1"/>
    <col min="9981" max="9981" width="37.7109375" style="1429" customWidth="1"/>
    <col min="9982" max="9982" width="15.7109375" style="1429" customWidth="1"/>
    <col min="9983" max="9983" width="11.7109375" style="1429" customWidth="1"/>
    <col min="9984" max="9986" width="15.7109375" style="1429" customWidth="1"/>
    <col min="9987" max="9987" width="30.7109375" style="1429" customWidth="1"/>
    <col min="9988" max="9988" width="13.7109375" style="1429" customWidth="1"/>
    <col min="9989" max="9989" width="21.7109375" style="1429" customWidth="1"/>
    <col min="9990" max="9991" width="15.7109375" style="1429" customWidth="1"/>
    <col min="9992" max="9992" width="14.85546875" style="1429" bestFit="1" customWidth="1"/>
    <col min="9993" max="10235" width="9.140625" style="1429"/>
    <col min="10236" max="10236" width="5.7109375" style="1429" customWidth="1"/>
    <col min="10237" max="10237" width="37.7109375" style="1429" customWidth="1"/>
    <col min="10238" max="10238" width="15.7109375" style="1429" customWidth="1"/>
    <col min="10239" max="10239" width="11.7109375" style="1429" customWidth="1"/>
    <col min="10240" max="10242" width="15.7109375" style="1429" customWidth="1"/>
    <col min="10243" max="10243" width="30.7109375" style="1429" customWidth="1"/>
    <col min="10244" max="10244" width="13.7109375" style="1429" customWidth="1"/>
    <col min="10245" max="10245" width="21.7109375" style="1429" customWidth="1"/>
    <col min="10246" max="10247" width="15.7109375" style="1429" customWidth="1"/>
    <col min="10248" max="10248" width="14.85546875" style="1429" bestFit="1" customWidth="1"/>
    <col min="10249" max="10491" width="9.140625" style="1429"/>
    <col min="10492" max="10492" width="5.7109375" style="1429" customWidth="1"/>
    <col min="10493" max="10493" width="37.7109375" style="1429" customWidth="1"/>
    <col min="10494" max="10494" width="15.7109375" style="1429" customWidth="1"/>
    <col min="10495" max="10495" width="11.7109375" style="1429" customWidth="1"/>
    <col min="10496" max="10498" width="15.7109375" style="1429" customWidth="1"/>
    <col min="10499" max="10499" width="30.7109375" style="1429" customWidth="1"/>
    <col min="10500" max="10500" width="13.7109375" style="1429" customWidth="1"/>
    <col min="10501" max="10501" width="21.7109375" style="1429" customWidth="1"/>
    <col min="10502" max="10503" width="15.7109375" style="1429" customWidth="1"/>
    <col min="10504" max="10504" width="14.85546875" style="1429" bestFit="1" customWidth="1"/>
    <col min="10505" max="10747" width="9.140625" style="1429"/>
    <col min="10748" max="10748" width="5.7109375" style="1429" customWidth="1"/>
    <col min="10749" max="10749" width="37.7109375" style="1429" customWidth="1"/>
    <col min="10750" max="10750" width="15.7109375" style="1429" customWidth="1"/>
    <col min="10751" max="10751" width="11.7109375" style="1429" customWidth="1"/>
    <col min="10752" max="10754" width="15.7109375" style="1429" customWidth="1"/>
    <col min="10755" max="10755" width="30.7109375" style="1429" customWidth="1"/>
    <col min="10756" max="10756" width="13.7109375" style="1429" customWidth="1"/>
    <col min="10757" max="10757" width="21.7109375" style="1429" customWidth="1"/>
    <col min="10758" max="10759" width="15.7109375" style="1429" customWidth="1"/>
    <col min="10760" max="10760" width="14.85546875" style="1429" bestFit="1" customWidth="1"/>
    <col min="10761" max="11003" width="9.140625" style="1429"/>
    <col min="11004" max="11004" width="5.7109375" style="1429" customWidth="1"/>
    <col min="11005" max="11005" width="37.7109375" style="1429" customWidth="1"/>
    <col min="11006" max="11006" width="15.7109375" style="1429" customWidth="1"/>
    <col min="11007" max="11007" width="11.7109375" style="1429" customWidth="1"/>
    <col min="11008" max="11010" width="15.7109375" style="1429" customWidth="1"/>
    <col min="11011" max="11011" width="30.7109375" style="1429" customWidth="1"/>
    <col min="11012" max="11012" width="13.7109375" style="1429" customWidth="1"/>
    <col min="11013" max="11013" width="21.7109375" style="1429" customWidth="1"/>
    <col min="11014" max="11015" width="15.7109375" style="1429" customWidth="1"/>
    <col min="11016" max="11016" width="14.85546875" style="1429" bestFit="1" customWidth="1"/>
    <col min="11017" max="11259" width="9.140625" style="1429"/>
    <col min="11260" max="11260" width="5.7109375" style="1429" customWidth="1"/>
    <col min="11261" max="11261" width="37.7109375" style="1429" customWidth="1"/>
    <col min="11262" max="11262" width="15.7109375" style="1429" customWidth="1"/>
    <col min="11263" max="11263" width="11.7109375" style="1429" customWidth="1"/>
    <col min="11264" max="11266" width="15.7109375" style="1429" customWidth="1"/>
    <col min="11267" max="11267" width="30.7109375" style="1429" customWidth="1"/>
    <col min="11268" max="11268" width="13.7109375" style="1429" customWidth="1"/>
    <col min="11269" max="11269" width="21.7109375" style="1429" customWidth="1"/>
    <col min="11270" max="11271" width="15.7109375" style="1429" customWidth="1"/>
    <col min="11272" max="11272" width="14.85546875" style="1429" bestFit="1" customWidth="1"/>
    <col min="11273" max="11515" width="9.140625" style="1429"/>
    <col min="11516" max="11516" width="5.7109375" style="1429" customWidth="1"/>
    <col min="11517" max="11517" width="37.7109375" style="1429" customWidth="1"/>
    <col min="11518" max="11518" width="15.7109375" style="1429" customWidth="1"/>
    <col min="11519" max="11519" width="11.7109375" style="1429" customWidth="1"/>
    <col min="11520" max="11522" width="15.7109375" style="1429" customWidth="1"/>
    <col min="11523" max="11523" width="30.7109375" style="1429" customWidth="1"/>
    <col min="11524" max="11524" width="13.7109375" style="1429" customWidth="1"/>
    <col min="11525" max="11525" width="21.7109375" style="1429" customWidth="1"/>
    <col min="11526" max="11527" width="15.7109375" style="1429" customWidth="1"/>
    <col min="11528" max="11528" width="14.85546875" style="1429" bestFit="1" customWidth="1"/>
    <col min="11529" max="11771" width="9.140625" style="1429"/>
    <col min="11772" max="11772" width="5.7109375" style="1429" customWidth="1"/>
    <col min="11773" max="11773" width="37.7109375" style="1429" customWidth="1"/>
    <col min="11774" max="11774" width="15.7109375" style="1429" customWidth="1"/>
    <col min="11775" max="11775" width="11.7109375" style="1429" customWidth="1"/>
    <col min="11776" max="11778" width="15.7109375" style="1429" customWidth="1"/>
    <col min="11779" max="11779" width="30.7109375" style="1429" customWidth="1"/>
    <col min="11780" max="11780" width="13.7109375" style="1429" customWidth="1"/>
    <col min="11781" max="11781" width="21.7109375" style="1429" customWidth="1"/>
    <col min="11782" max="11783" width="15.7109375" style="1429" customWidth="1"/>
    <col min="11784" max="11784" width="14.85546875" style="1429" bestFit="1" customWidth="1"/>
    <col min="11785" max="12027" width="9.140625" style="1429"/>
    <col min="12028" max="12028" width="5.7109375" style="1429" customWidth="1"/>
    <col min="12029" max="12029" width="37.7109375" style="1429" customWidth="1"/>
    <col min="12030" max="12030" width="15.7109375" style="1429" customWidth="1"/>
    <col min="12031" max="12031" width="11.7109375" style="1429" customWidth="1"/>
    <col min="12032" max="12034" width="15.7109375" style="1429" customWidth="1"/>
    <col min="12035" max="12035" width="30.7109375" style="1429" customWidth="1"/>
    <col min="12036" max="12036" width="13.7109375" style="1429" customWidth="1"/>
    <col min="12037" max="12037" width="21.7109375" style="1429" customWidth="1"/>
    <col min="12038" max="12039" width="15.7109375" style="1429" customWidth="1"/>
    <col min="12040" max="12040" width="14.85546875" style="1429" bestFit="1" customWidth="1"/>
    <col min="12041" max="12283" width="9.140625" style="1429"/>
    <col min="12284" max="12284" width="5.7109375" style="1429" customWidth="1"/>
    <col min="12285" max="12285" width="37.7109375" style="1429" customWidth="1"/>
    <col min="12286" max="12286" width="15.7109375" style="1429" customWidth="1"/>
    <col min="12287" max="12287" width="11.7109375" style="1429" customWidth="1"/>
    <col min="12288" max="12290" width="15.7109375" style="1429" customWidth="1"/>
    <col min="12291" max="12291" width="30.7109375" style="1429" customWidth="1"/>
    <col min="12292" max="12292" width="13.7109375" style="1429" customWidth="1"/>
    <col min="12293" max="12293" width="21.7109375" style="1429" customWidth="1"/>
    <col min="12294" max="12295" width="15.7109375" style="1429" customWidth="1"/>
    <col min="12296" max="12296" width="14.85546875" style="1429" bestFit="1" customWidth="1"/>
    <col min="12297" max="12539" width="9.140625" style="1429"/>
    <col min="12540" max="12540" width="5.7109375" style="1429" customWidth="1"/>
    <col min="12541" max="12541" width="37.7109375" style="1429" customWidth="1"/>
    <col min="12542" max="12542" width="15.7109375" style="1429" customWidth="1"/>
    <col min="12543" max="12543" width="11.7109375" style="1429" customWidth="1"/>
    <col min="12544" max="12546" width="15.7109375" style="1429" customWidth="1"/>
    <col min="12547" max="12547" width="30.7109375" style="1429" customWidth="1"/>
    <col min="12548" max="12548" width="13.7109375" style="1429" customWidth="1"/>
    <col min="12549" max="12549" width="21.7109375" style="1429" customWidth="1"/>
    <col min="12550" max="12551" width="15.7109375" style="1429" customWidth="1"/>
    <col min="12552" max="12552" width="14.85546875" style="1429" bestFit="1" customWidth="1"/>
    <col min="12553" max="12795" width="9.140625" style="1429"/>
    <col min="12796" max="12796" width="5.7109375" style="1429" customWidth="1"/>
    <col min="12797" max="12797" width="37.7109375" style="1429" customWidth="1"/>
    <col min="12798" max="12798" width="15.7109375" style="1429" customWidth="1"/>
    <col min="12799" max="12799" width="11.7109375" style="1429" customWidth="1"/>
    <col min="12800" max="12802" width="15.7109375" style="1429" customWidth="1"/>
    <col min="12803" max="12803" width="30.7109375" style="1429" customWidth="1"/>
    <col min="12804" max="12804" width="13.7109375" style="1429" customWidth="1"/>
    <col min="12805" max="12805" width="21.7109375" style="1429" customWidth="1"/>
    <col min="12806" max="12807" width="15.7109375" style="1429" customWidth="1"/>
    <col min="12808" max="12808" width="14.85546875" style="1429" bestFit="1" customWidth="1"/>
    <col min="12809" max="13051" width="9.140625" style="1429"/>
    <col min="13052" max="13052" width="5.7109375" style="1429" customWidth="1"/>
    <col min="13053" max="13053" width="37.7109375" style="1429" customWidth="1"/>
    <col min="13054" max="13054" width="15.7109375" style="1429" customWidth="1"/>
    <col min="13055" max="13055" width="11.7109375" style="1429" customWidth="1"/>
    <col min="13056" max="13058" width="15.7109375" style="1429" customWidth="1"/>
    <col min="13059" max="13059" width="30.7109375" style="1429" customWidth="1"/>
    <col min="13060" max="13060" width="13.7109375" style="1429" customWidth="1"/>
    <col min="13061" max="13061" width="21.7109375" style="1429" customWidth="1"/>
    <col min="13062" max="13063" width="15.7109375" style="1429" customWidth="1"/>
    <col min="13064" max="13064" width="14.85546875" style="1429" bestFit="1" customWidth="1"/>
    <col min="13065" max="13307" width="9.140625" style="1429"/>
    <col min="13308" max="13308" width="5.7109375" style="1429" customWidth="1"/>
    <col min="13309" max="13309" width="37.7109375" style="1429" customWidth="1"/>
    <col min="13310" max="13310" width="15.7109375" style="1429" customWidth="1"/>
    <col min="13311" max="13311" width="11.7109375" style="1429" customWidth="1"/>
    <col min="13312" max="13314" width="15.7109375" style="1429" customWidth="1"/>
    <col min="13315" max="13315" width="30.7109375" style="1429" customWidth="1"/>
    <col min="13316" max="13316" width="13.7109375" style="1429" customWidth="1"/>
    <col min="13317" max="13317" width="21.7109375" style="1429" customWidth="1"/>
    <col min="13318" max="13319" width="15.7109375" style="1429" customWidth="1"/>
    <col min="13320" max="13320" width="14.85546875" style="1429" bestFit="1" customWidth="1"/>
    <col min="13321" max="13563" width="9.140625" style="1429"/>
    <col min="13564" max="13564" width="5.7109375" style="1429" customWidth="1"/>
    <col min="13565" max="13565" width="37.7109375" style="1429" customWidth="1"/>
    <col min="13566" max="13566" width="15.7109375" style="1429" customWidth="1"/>
    <col min="13567" max="13567" width="11.7109375" style="1429" customWidth="1"/>
    <col min="13568" max="13570" width="15.7109375" style="1429" customWidth="1"/>
    <col min="13571" max="13571" width="30.7109375" style="1429" customWidth="1"/>
    <col min="13572" max="13572" width="13.7109375" style="1429" customWidth="1"/>
    <col min="13573" max="13573" width="21.7109375" style="1429" customWidth="1"/>
    <col min="13574" max="13575" width="15.7109375" style="1429" customWidth="1"/>
    <col min="13576" max="13576" width="14.85546875" style="1429" bestFit="1" customWidth="1"/>
    <col min="13577" max="13819" width="9.140625" style="1429"/>
    <col min="13820" max="13820" width="5.7109375" style="1429" customWidth="1"/>
    <col min="13821" max="13821" width="37.7109375" style="1429" customWidth="1"/>
    <col min="13822" max="13822" width="15.7109375" style="1429" customWidth="1"/>
    <col min="13823" max="13823" width="11.7109375" style="1429" customWidth="1"/>
    <col min="13824" max="13826" width="15.7109375" style="1429" customWidth="1"/>
    <col min="13827" max="13827" width="30.7109375" style="1429" customWidth="1"/>
    <col min="13828" max="13828" width="13.7109375" style="1429" customWidth="1"/>
    <col min="13829" max="13829" width="21.7109375" style="1429" customWidth="1"/>
    <col min="13830" max="13831" width="15.7109375" style="1429" customWidth="1"/>
    <col min="13832" max="13832" width="14.85546875" style="1429" bestFit="1" customWidth="1"/>
    <col min="13833" max="14075" width="9.140625" style="1429"/>
    <col min="14076" max="14076" width="5.7109375" style="1429" customWidth="1"/>
    <col min="14077" max="14077" width="37.7109375" style="1429" customWidth="1"/>
    <col min="14078" max="14078" width="15.7109375" style="1429" customWidth="1"/>
    <col min="14079" max="14079" width="11.7109375" style="1429" customWidth="1"/>
    <col min="14080" max="14082" width="15.7109375" style="1429" customWidth="1"/>
    <col min="14083" max="14083" width="30.7109375" style="1429" customWidth="1"/>
    <col min="14084" max="14084" width="13.7109375" style="1429" customWidth="1"/>
    <col min="14085" max="14085" width="21.7109375" style="1429" customWidth="1"/>
    <col min="14086" max="14087" width="15.7109375" style="1429" customWidth="1"/>
    <col min="14088" max="14088" width="14.85546875" style="1429" bestFit="1" customWidth="1"/>
    <col min="14089" max="14331" width="9.140625" style="1429"/>
    <col min="14332" max="14332" width="5.7109375" style="1429" customWidth="1"/>
    <col min="14333" max="14333" width="37.7109375" style="1429" customWidth="1"/>
    <col min="14334" max="14334" width="15.7109375" style="1429" customWidth="1"/>
    <col min="14335" max="14335" width="11.7109375" style="1429" customWidth="1"/>
    <col min="14336" max="14338" width="15.7109375" style="1429" customWidth="1"/>
    <col min="14339" max="14339" width="30.7109375" style="1429" customWidth="1"/>
    <col min="14340" max="14340" width="13.7109375" style="1429" customWidth="1"/>
    <col min="14341" max="14341" width="21.7109375" style="1429" customWidth="1"/>
    <col min="14342" max="14343" width="15.7109375" style="1429" customWidth="1"/>
    <col min="14344" max="14344" width="14.85546875" style="1429" bestFit="1" customWidth="1"/>
    <col min="14345" max="14587" width="9.140625" style="1429"/>
    <col min="14588" max="14588" width="5.7109375" style="1429" customWidth="1"/>
    <col min="14589" max="14589" width="37.7109375" style="1429" customWidth="1"/>
    <col min="14590" max="14590" width="15.7109375" style="1429" customWidth="1"/>
    <col min="14591" max="14591" width="11.7109375" style="1429" customWidth="1"/>
    <col min="14592" max="14594" width="15.7109375" style="1429" customWidth="1"/>
    <col min="14595" max="14595" width="30.7109375" style="1429" customWidth="1"/>
    <col min="14596" max="14596" width="13.7109375" style="1429" customWidth="1"/>
    <col min="14597" max="14597" width="21.7109375" style="1429" customWidth="1"/>
    <col min="14598" max="14599" width="15.7109375" style="1429" customWidth="1"/>
    <col min="14600" max="14600" width="14.85546875" style="1429" bestFit="1" customWidth="1"/>
    <col min="14601" max="14843" width="9.140625" style="1429"/>
    <col min="14844" max="14844" width="5.7109375" style="1429" customWidth="1"/>
    <col min="14845" max="14845" width="37.7109375" style="1429" customWidth="1"/>
    <col min="14846" max="14846" width="15.7109375" style="1429" customWidth="1"/>
    <col min="14847" max="14847" width="11.7109375" style="1429" customWidth="1"/>
    <col min="14848" max="14850" width="15.7109375" style="1429" customWidth="1"/>
    <col min="14851" max="14851" width="30.7109375" style="1429" customWidth="1"/>
    <col min="14852" max="14852" width="13.7109375" style="1429" customWidth="1"/>
    <col min="14853" max="14853" width="21.7109375" style="1429" customWidth="1"/>
    <col min="14854" max="14855" width="15.7109375" style="1429" customWidth="1"/>
    <col min="14856" max="14856" width="14.85546875" style="1429" bestFit="1" customWidth="1"/>
    <col min="14857" max="15099" width="9.140625" style="1429"/>
    <col min="15100" max="15100" width="5.7109375" style="1429" customWidth="1"/>
    <col min="15101" max="15101" width="37.7109375" style="1429" customWidth="1"/>
    <col min="15102" max="15102" width="15.7109375" style="1429" customWidth="1"/>
    <col min="15103" max="15103" width="11.7109375" style="1429" customWidth="1"/>
    <col min="15104" max="15106" width="15.7109375" style="1429" customWidth="1"/>
    <col min="15107" max="15107" width="30.7109375" style="1429" customWidth="1"/>
    <col min="15108" max="15108" width="13.7109375" style="1429" customWidth="1"/>
    <col min="15109" max="15109" width="21.7109375" style="1429" customWidth="1"/>
    <col min="15110" max="15111" width="15.7109375" style="1429" customWidth="1"/>
    <col min="15112" max="15112" width="14.85546875" style="1429" bestFit="1" customWidth="1"/>
    <col min="15113" max="15355" width="9.140625" style="1429"/>
    <col min="15356" max="15356" width="5.7109375" style="1429" customWidth="1"/>
    <col min="15357" max="15357" width="37.7109375" style="1429" customWidth="1"/>
    <col min="15358" max="15358" width="15.7109375" style="1429" customWidth="1"/>
    <col min="15359" max="15359" width="11.7109375" style="1429" customWidth="1"/>
    <col min="15360" max="15362" width="15.7109375" style="1429" customWidth="1"/>
    <col min="15363" max="15363" width="30.7109375" style="1429" customWidth="1"/>
    <col min="15364" max="15364" width="13.7109375" style="1429" customWidth="1"/>
    <col min="15365" max="15365" width="21.7109375" style="1429" customWidth="1"/>
    <col min="15366" max="15367" width="15.7109375" style="1429" customWidth="1"/>
    <col min="15368" max="15368" width="14.85546875" style="1429" bestFit="1" customWidth="1"/>
    <col min="15369" max="15611" width="9.140625" style="1429"/>
    <col min="15612" max="15612" width="5.7109375" style="1429" customWidth="1"/>
    <col min="15613" max="15613" width="37.7109375" style="1429" customWidth="1"/>
    <col min="15614" max="15614" width="15.7109375" style="1429" customWidth="1"/>
    <col min="15615" max="15615" width="11.7109375" style="1429" customWidth="1"/>
    <col min="15616" max="15618" width="15.7109375" style="1429" customWidth="1"/>
    <col min="15619" max="15619" width="30.7109375" style="1429" customWidth="1"/>
    <col min="15620" max="15620" width="13.7109375" style="1429" customWidth="1"/>
    <col min="15621" max="15621" width="21.7109375" style="1429" customWidth="1"/>
    <col min="15622" max="15623" width="15.7109375" style="1429" customWidth="1"/>
    <col min="15624" max="15624" width="14.85546875" style="1429" bestFit="1" customWidth="1"/>
    <col min="15625" max="15867" width="9.140625" style="1429"/>
    <col min="15868" max="15868" width="5.7109375" style="1429" customWidth="1"/>
    <col min="15869" max="15869" width="37.7109375" style="1429" customWidth="1"/>
    <col min="15870" max="15870" width="15.7109375" style="1429" customWidth="1"/>
    <col min="15871" max="15871" width="11.7109375" style="1429" customWidth="1"/>
    <col min="15872" max="15874" width="15.7109375" style="1429" customWidth="1"/>
    <col min="15875" max="15875" width="30.7109375" style="1429" customWidth="1"/>
    <col min="15876" max="15876" width="13.7109375" style="1429" customWidth="1"/>
    <col min="15877" max="15877" width="21.7109375" style="1429" customWidth="1"/>
    <col min="15878" max="15879" width="15.7109375" style="1429" customWidth="1"/>
    <col min="15880" max="15880" width="14.85546875" style="1429" bestFit="1" customWidth="1"/>
    <col min="15881" max="16123" width="9.140625" style="1429"/>
    <col min="16124" max="16124" width="5.7109375" style="1429" customWidth="1"/>
    <col min="16125" max="16125" width="37.7109375" style="1429" customWidth="1"/>
    <col min="16126" max="16126" width="15.7109375" style="1429" customWidth="1"/>
    <col min="16127" max="16127" width="11.7109375" style="1429" customWidth="1"/>
    <col min="16128" max="16130" width="15.7109375" style="1429" customWidth="1"/>
    <col min="16131" max="16131" width="30.7109375" style="1429" customWidth="1"/>
    <col min="16132" max="16132" width="13.7109375" style="1429" customWidth="1"/>
    <col min="16133" max="16133" width="21.7109375" style="1429" customWidth="1"/>
    <col min="16134" max="16135" width="15.7109375" style="1429" customWidth="1"/>
    <col min="16136" max="16136" width="14.85546875" style="1429" bestFit="1" customWidth="1"/>
    <col min="16137" max="16384" width="9.140625" style="1429"/>
  </cols>
  <sheetData>
    <row r="1" spans="1:7" ht="18" customHeight="1" x14ac:dyDescent="0.25">
      <c r="G1" s="1433" t="s">
        <v>2336</v>
      </c>
    </row>
    <row r="2" spans="1:7" x14ac:dyDescent="0.25">
      <c r="A2" s="2520" t="s">
        <v>1668</v>
      </c>
      <c r="B2" s="2520"/>
      <c r="C2" s="2520"/>
      <c r="D2" s="2520"/>
      <c r="E2" s="2520"/>
      <c r="F2" s="2520"/>
      <c r="G2" s="2520"/>
    </row>
    <row r="3" spans="1:7" x14ac:dyDescent="0.25">
      <c r="A3" s="1777" t="s">
        <v>2292</v>
      </c>
      <c r="B3" s="1777"/>
      <c r="C3" s="1777"/>
      <c r="D3" s="1777"/>
      <c r="E3" s="1777"/>
      <c r="F3" s="1777"/>
      <c r="G3" s="1777"/>
    </row>
    <row r="4" spans="1:7" ht="21" customHeight="1" x14ac:dyDescent="0.25">
      <c r="A4" s="2521" t="s">
        <v>191</v>
      </c>
      <c r="B4" s="2521"/>
      <c r="C4" s="2521"/>
      <c r="D4" s="2521"/>
      <c r="E4" s="2521"/>
      <c r="F4" s="2521"/>
      <c r="G4" s="2521"/>
    </row>
    <row r="5" spans="1:7" ht="10.5" customHeight="1" x14ac:dyDescent="0.25"/>
    <row r="6" spans="1:7" ht="159" customHeight="1" x14ac:dyDescent="0.25">
      <c r="A6" s="1409" t="s">
        <v>6</v>
      </c>
      <c r="B6" s="1409" t="s">
        <v>1535</v>
      </c>
      <c r="C6" s="1409" t="s">
        <v>1107</v>
      </c>
      <c r="D6" s="1409" t="s">
        <v>1558</v>
      </c>
      <c r="E6" s="1409" t="s">
        <v>1106</v>
      </c>
      <c r="F6" s="1409" t="s">
        <v>1537</v>
      </c>
      <c r="G6" s="1409" t="s">
        <v>1560</v>
      </c>
    </row>
    <row r="7" spans="1:7" x14ac:dyDescent="0.25">
      <c r="A7" s="1430">
        <v>1</v>
      </c>
      <c r="B7" s="1430">
        <v>2</v>
      </c>
      <c r="C7" s="1430">
        <v>4</v>
      </c>
      <c r="D7" s="1430">
        <v>5</v>
      </c>
      <c r="E7" s="1430">
        <v>6</v>
      </c>
      <c r="F7" s="1430">
        <v>7</v>
      </c>
      <c r="G7" s="1430">
        <v>8</v>
      </c>
    </row>
    <row r="8" spans="1:7" x14ac:dyDescent="0.25">
      <c r="A8" s="2522" t="s">
        <v>724</v>
      </c>
      <c r="B8" s="2523"/>
      <c r="C8" s="2523"/>
      <c r="D8" s="2523"/>
      <c r="E8" s="2523"/>
      <c r="F8" s="2523"/>
      <c r="G8" s="2524"/>
    </row>
    <row r="9" spans="1:7" ht="44.25" customHeight="1" x14ac:dyDescent="0.25">
      <c r="A9" s="1430">
        <v>1</v>
      </c>
      <c r="B9" s="1410" t="s">
        <v>2328</v>
      </c>
      <c r="C9" s="1430" t="s">
        <v>1085</v>
      </c>
      <c r="D9" s="1430" t="s">
        <v>675</v>
      </c>
      <c r="E9" s="1430">
        <v>0</v>
      </c>
      <c r="F9" s="1430">
        <v>0</v>
      </c>
      <c r="G9" s="1430" t="s">
        <v>1681</v>
      </c>
    </row>
    <row r="10" spans="1:7" ht="36" x14ac:dyDescent="0.25">
      <c r="A10" s="1431">
        <v>2</v>
      </c>
      <c r="B10" s="1432" t="s">
        <v>2329</v>
      </c>
      <c r="C10" s="1431" t="s">
        <v>1085</v>
      </c>
      <c r="D10" s="1431" t="s">
        <v>675</v>
      </c>
      <c r="E10" s="1431">
        <v>0</v>
      </c>
      <c r="F10" s="1431">
        <v>0</v>
      </c>
      <c r="G10" s="1431" t="s">
        <v>1681</v>
      </c>
    </row>
    <row r="11" spans="1:7" ht="54" x14ac:dyDescent="0.25">
      <c r="A11" s="1430">
        <v>3</v>
      </c>
      <c r="B11" s="1410" t="s">
        <v>2330</v>
      </c>
      <c r="C11" s="1430" t="s">
        <v>1085</v>
      </c>
      <c r="D11" s="1430" t="s">
        <v>675</v>
      </c>
      <c r="E11" s="1430">
        <v>0</v>
      </c>
      <c r="F11" s="1430">
        <v>0</v>
      </c>
      <c r="G11" s="1430" t="s">
        <v>1681</v>
      </c>
    </row>
    <row r="12" spans="1:7" ht="36" x14ac:dyDescent="0.25">
      <c r="A12" s="1430">
        <v>4</v>
      </c>
      <c r="B12" s="1410" t="s">
        <v>2331</v>
      </c>
      <c r="C12" s="1430" t="s">
        <v>1085</v>
      </c>
      <c r="D12" s="1430" t="s">
        <v>675</v>
      </c>
      <c r="E12" s="1430">
        <v>0</v>
      </c>
      <c r="F12" s="1430">
        <v>0</v>
      </c>
      <c r="G12" s="1430" t="s">
        <v>1681</v>
      </c>
    </row>
    <row r="13" spans="1:7" ht="72" x14ac:dyDescent="0.25">
      <c r="A13" s="1430">
        <v>5</v>
      </c>
      <c r="B13" s="1410" t="s">
        <v>2332</v>
      </c>
      <c r="C13" s="1430" t="s">
        <v>1085</v>
      </c>
      <c r="D13" s="1430" t="s">
        <v>675</v>
      </c>
      <c r="E13" s="1430">
        <v>1</v>
      </c>
      <c r="F13" s="1430">
        <v>1</v>
      </c>
      <c r="G13" s="1411" t="s">
        <v>2333</v>
      </c>
    </row>
    <row r="14" spans="1:7" x14ac:dyDescent="0.25">
      <c r="A14" s="2522" t="s">
        <v>184</v>
      </c>
      <c r="B14" s="2523"/>
      <c r="C14" s="2523"/>
      <c r="D14" s="2523"/>
      <c r="E14" s="2523"/>
      <c r="F14" s="2523"/>
      <c r="G14" s="2524"/>
    </row>
    <row r="15" spans="1:7" ht="64.5" customHeight="1" x14ac:dyDescent="0.25">
      <c r="A15" s="1430">
        <v>1</v>
      </c>
      <c r="B15" s="1410" t="s">
        <v>2334</v>
      </c>
      <c r="C15" s="1430" t="s">
        <v>1085</v>
      </c>
      <c r="D15" s="1430" t="s">
        <v>675</v>
      </c>
      <c r="E15" s="1430">
        <v>0</v>
      </c>
      <c r="F15" s="1430">
        <v>0</v>
      </c>
      <c r="G15" s="1430" t="s">
        <v>1681</v>
      </c>
    </row>
    <row r="16" spans="1:7" ht="36" customHeight="1" x14ac:dyDescent="0.25"/>
  </sheetData>
  <mergeCells count="5">
    <mergeCell ref="A2:G2"/>
    <mergeCell ref="A3:G3"/>
    <mergeCell ref="A4:G4"/>
    <mergeCell ref="A8:G8"/>
    <mergeCell ref="A14:G14"/>
  </mergeCells>
  <pageMargins left="0.78740157480314965" right="0.39370078740157483" top="0.78740157480314965" bottom="0.78740157480314965" header="0.51181102362204722" footer="0.39370078740157483"/>
  <pageSetup paperSize="9" scale="63" firstPageNumber="301" fitToHeight="0" orientation="landscape" useFirstPageNumber="1" r:id="rId1"/>
  <headerFooter>
    <oddFooter>&amp;R&amp;"Arial,обычный"&amp;14&amp;P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sheetPr>
  <dimension ref="A1:G17"/>
  <sheetViews>
    <sheetView zoomScale="70" zoomScaleNormal="70" workbookViewId="0">
      <pane ySplit="7" topLeftCell="A8" activePane="bottomLeft" state="frozen"/>
      <selection pane="bottomLeft" activeCell="J11" sqref="J11"/>
    </sheetView>
  </sheetViews>
  <sheetFormatPr defaultRowHeight="18" x14ac:dyDescent="0.25"/>
  <cols>
    <col min="1" max="1" width="5.7109375" style="266" customWidth="1"/>
    <col min="2" max="2" width="77.28515625" style="934" customWidth="1"/>
    <col min="3" max="3" width="12.28515625" style="934" customWidth="1"/>
    <col min="4" max="6" width="15.7109375" style="934" customWidth="1"/>
    <col min="7" max="7" width="70.28515625" style="934" customWidth="1"/>
    <col min="8" max="251" width="9.140625" style="934"/>
    <col min="252" max="252" width="5.7109375" style="934" customWidth="1"/>
    <col min="253" max="253" width="37.7109375" style="934" customWidth="1"/>
    <col min="254" max="254" width="15.7109375" style="934" customWidth="1"/>
    <col min="255" max="255" width="11.7109375" style="934" customWidth="1"/>
    <col min="256" max="258" width="15.7109375" style="934" customWidth="1"/>
    <col min="259" max="259" width="30.7109375" style="934" customWidth="1"/>
    <col min="260" max="260" width="13.7109375" style="934" customWidth="1"/>
    <col min="261" max="261" width="21.7109375" style="934" customWidth="1"/>
    <col min="262" max="263" width="15.7109375" style="934" customWidth="1"/>
    <col min="264" max="507" width="9.140625" style="934"/>
    <col min="508" max="508" width="5.7109375" style="934" customWidth="1"/>
    <col min="509" max="509" width="37.7109375" style="934" customWidth="1"/>
    <col min="510" max="510" width="15.7109375" style="934" customWidth="1"/>
    <col min="511" max="511" width="11.7109375" style="934" customWidth="1"/>
    <col min="512" max="514" width="15.7109375" style="934" customWidth="1"/>
    <col min="515" max="515" width="30.7109375" style="934" customWidth="1"/>
    <col min="516" max="516" width="13.7109375" style="934" customWidth="1"/>
    <col min="517" max="517" width="21.7109375" style="934" customWidth="1"/>
    <col min="518" max="519" width="15.7109375" style="934" customWidth="1"/>
    <col min="520" max="763" width="9.140625" style="934"/>
    <col min="764" max="764" width="5.7109375" style="934" customWidth="1"/>
    <col min="765" max="765" width="37.7109375" style="934" customWidth="1"/>
    <col min="766" max="766" width="15.7109375" style="934" customWidth="1"/>
    <col min="767" max="767" width="11.7109375" style="934" customWidth="1"/>
    <col min="768" max="770" width="15.7109375" style="934" customWidth="1"/>
    <col min="771" max="771" width="30.7109375" style="934" customWidth="1"/>
    <col min="772" max="772" width="13.7109375" style="934" customWidth="1"/>
    <col min="773" max="773" width="21.7109375" style="934" customWidth="1"/>
    <col min="774" max="775" width="15.7109375" style="934" customWidth="1"/>
    <col min="776" max="1019" width="9.140625" style="934"/>
    <col min="1020" max="1020" width="5.7109375" style="934" customWidth="1"/>
    <col min="1021" max="1021" width="37.7109375" style="934" customWidth="1"/>
    <col min="1022" max="1022" width="15.7109375" style="934" customWidth="1"/>
    <col min="1023" max="1023" width="11.7109375" style="934" customWidth="1"/>
    <col min="1024" max="1026" width="15.7109375" style="934" customWidth="1"/>
    <col min="1027" max="1027" width="30.7109375" style="934" customWidth="1"/>
    <col min="1028" max="1028" width="13.7109375" style="934" customWidth="1"/>
    <col min="1029" max="1029" width="21.7109375" style="934" customWidth="1"/>
    <col min="1030" max="1031" width="15.7109375" style="934" customWidth="1"/>
    <col min="1032" max="1275" width="9.140625" style="934"/>
    <col min="1276" max="1276" width="5.7109375" style="934" customWidth="1"/>
    <col min="1277" max="1277" width="37.7109375" style="934" customWidth="1"/>
    <col min="1278" max="1278" width="15.7109375" style="934" customWidth="1"/>
    <col min="1279" max="1279" width="11.7109375" style="934" customWidth="1"/>
    <col min="1280" max="1282" width="15.7109375" style="934" customWidth="1"/>
    <col min="1283" max="1283" width="30.7109375" style="934" customWidth="1"/>
    <col min="1284" max="1284" width="13.7109375" style="934" customWidth="1"/>
    <col min="1285" max="1285" width="21.7109375" style="934" customWidth="1"/>
    <col min="1286" max="1287" width="15.7109375" style="934" customWidth="1"/>
    <col min="1288" max="1531" width="9.140625" style="934"/>
    <col min="1532" max="1532" width="5.7109375" style="934" customWidth="1"/>
    <col min="1533" max="1533" width="37.7109375" style="934" customWidth="1"/>
    <col min="1534" max="1534" width="15.7109375" style="934" customWidth="1"/>
    <col min="1535" max="1535" width="11.7109375" style="934" customWidth="1"/>
    <col min="1536" max="1538" width="15.7109375" style="934" customWidth="1"/>
    <col min="1539" max="1539" width="30.7109375" style="934" customWidth="1"/>
    <col min="1540" max="1540" width="13.7109375" style="934" customWidth="1"/>
    <col min="1541" max="1541" width="21.7109375" style="934" customWidth="1"/>
    <col min="1542" max="1543" width="15.7109375" style="934" customWidth="1"/>
    <col min="1544" max="1787" width="9.140625" style="934"/>
    <col min="1788" max="1788" width="5.7109375" style="934" customWidth="1"/>
    <col min="1789" max="1789" width="37.7109375" style="934" customWidth="1"/>
    <col min="1790" max="1790" width="15.7109375" style="934" customWidth="1"/>
    <col min="1791" max="1791" width="11.7109375" style="934" customWidth="1"/>
    <col min="1792" max="1794" width="15.7109375" style="934" customWidth="1"/>
    <col min="1795" max="1795" width="30.7109375" style="934" customWidth="1"/>
    <col min="1796" max="1796" width="13.7109375" style="934" customWidth="1"/>
    <col min="1797" max="1797" width="21.7109375" style="934" customWidth="1"/>
    <col min="1798" max="1799" width="15.7109375" style="934" customWidth="1"/>
    <col min="1800" max="2043" width="9.140625" style="934"/>
    <col min="2044" max="2044" width="5.7109375" style="934" customWidth="1"/>
    <col min="2045" max="2045" width="37.7109375" style="934" customWidth="1"/>
    <col min="2046" max="2046" width="15.7109375" style="934" customWidth="1"/>
    <col min="2047" max="2047" width="11.7109375" style="934" customWidth="1"/>
    <col min="2048" max="2050" width="15.7109375" style="934" customWidth="1"/>
    <col min="2051" max="2051" width="30.7109375" style="934" customWidth="1"/>
    <col min="2052" max="2052" width="13.7109375" style="934" customWidth="1"/>
    <col min="2053" max="2053" width="21.7109375" style="934" customWidth="1"/>
    <col min="2054" max="2055" width="15.7109375" style="934" customWidth="1"/>
    <col min="2056" max="2299" width="9.140625" style="934"/>
    <col min="2300" max="2300" width="5.7109375" style="934" customWidth="1"/>
    <col min="2301" max="2301" width="37.7109375" style="934" customWidth="1"/>
    <col min="2302" max="2302" width="15.7109375" style="934" customWidth="1"/>
    <col min="2303" max="2303" width="11.7109375" style="934" customWidth="1"/>
    <col min="2304" max="2306" width="15.7109375" style="934" customWidth="1"/>
    <col min="2307" max="2307" width="30.7109375" style="934" customWidth="1"/>
    <col min="2308" max="2308" width="13.7109375" style="934" customWidth="1"/>
    <col min="2309" max="2309" width="21.7109375" style="934" customWidth="1"/>
    <col min="2310" max="2311" width="15.7109375" style="934" customWidth="1"/>
    <col min="2312" max="2555" width="9.140625" style="934"/>
    <col min="2556" max="2556" width="5.7109375" style="934" customWidth="1"/>
    <col min="2557" max="2557" width="37.7109375" style="934" customWidth="1"/>
    <col min="2558" max="2558" width="15.7109375" style="934" customWidth="1"/>
    <col min="2559" max="2559" width="11.7109375" style="934" customWidth="1"/>
    <col min="2560" max="2562" width="15.7109375" style="934" customWidth="1"/>
    <col min="2563" max="2563" width="30.7109375" style="934" customWidth="1"/>
    <col min="2564" max="2564" width="13.7109375" style="934" customWidth="1"/>
    <col min="2565" max="2565" width="21.7109375" style="934" customWidth="1"/>
    <col min="2566" max="2567" width="15.7109375" style="934" customWidth="1"/>
    <col min="2568" max="2811" width="9.140625" style="934"/>
    <col min="2812" max="2812" width="5.7109375" style="934" customWidth="1"/>
    <col min="2813" max="2813" width="37.7109375" style="934" customWidth="1"/>
    <col min="2814" max="2814" width="15.7109375" style="934" customWidth="1"/>
    <col min="2815" max="2815" width="11.7109375" style="934" customWidth="1"/>
    <col min="2816" max="2818" width="15.7109375" style="934" customWidth="1"/>
    <col min="2819" max="2819" width="30.7109375" style="934" customWidth="1"/>
    <col min="2820" max="2820" width="13.7109375" style="934" customWidth="1"/>
    <col min="2821" max="2821" width="21.7109375" style="934" customWidth="1"/>
    <col min="2822" max="2823" width="15.7109375" style="934" customWidth="1"/>
    <col min="2824" max="3067" width="9.140625" style="934"/>
    <col min="3068" max="3068" width="5.7109375" style="934" customWidth="1"/>
    <col min="3069" max="3069" width="37.7109375" style="934" customWidth="1"/>
    <col min="3070" max="3070" width="15.7109375" style="934" customWidth="1"/>
    <col min="3071" max="3071" width="11.7109375" style="934" customWidth="1"/>
    <col min="3072" max="3074" width="15.7109375" style="934" customWidth="1"/>
    <col min="3075" max="3075" width="30.7109375" style="934" customWidth="1"/>
    <col min="3076" max="3076" width="13.7109375" style="934" customWidth="1"/>
    <col min="3077" max="3077" width="21.7109375" style="934" customWidth="1"/>
    <col min="3078" max="3079" width="15.7109375" style="934" customWidth="1"/>
    <col min="3080" max="3323" width="9.140625" style="934"/>
    <col min="3324" max="3324" width="5.7109375" style="934" customWidth="1"/>
    <col min="3325" max="3325" width="37.7109375" style="934" customWidth="1"/>
    <col min="3326" max="3326" width="15.7109375" style="934" customWidth="1"/>
    <col min="3327" max="3327" width="11.7109375" style="934" customWidth="1"/>
    <col min="3328" max="3330" width="15.7109375" style="934" customWidth="1"/>
    <col min="3331" max="3331" width="30.7109375" style="934" customWidth="1"/>
    <col min="3332" max="3332" width="13.7109375" style="934" customWidth="1"/>
    <col min="3333" max="3333" width="21.7109375" style="934" customWidth="1"/>
    <col min="3334" max="3335" width="15.7109375" style="934" customWidth="1"/>
    <col min="3336" max="3579" width="9.140625" style="934"/>
    <col min="3580" max="3580" width="5.7109375" style="934" customWidth="1"/>
    <col min="3581" max="3581" width="37.7109375" style="934" customWidth="1"/>
    <col min="3582" max="3582" width="15.7109375" style="934" customWidth="1"/>
    <col min="3583" max="3583" width="11.7109375" style="934" customWidth="1"/>
    <col min="3584" max="3586" width="15.7109375" style="934" customWidth="1"/>
    <col min="3587" max="3587" width="30.7109375" style="934" customWidth="1"/>
    <col min="3588" max="3588" width="13.7109375" style="934" customWidth="1"/>
    <col min="3589" max="3589" width="21.7109375" style="934" customWidth="1"/>
    <col min="3590" max="3591" width="15.7109375" style="934" customWidth="1"/>
    <col min="3592" max="3835" width="9.140625" style="934"/>
    <col min="3836" max="3836" width="5.7109375" style="934" customWidth="1"/>
    <col min="3837" max="3837" width="37.7109375" style="934" customWidth="1"/>
    <col min="3838" max="3838" width="15.7109375" style="934" customWidth="1"/>
    <col min="3839" max="3839" width="11.7109375" style="934" customWidth="1"/>
    <col min="3840" max="3842" width="15.7109375" style="934" customWidth="1"/>
    <col min="3843" max="3843" width="30.7109375" style="934" customWidth="1"/>
    <col min="3844" max="3844" width="13.7109375" style="934" customWidth="1"/>
    <col min="3845" max="3845" width="21.7109375" style="934" customWidth="1"/>
    <col min="3846" max="3847" width="15.7109375" style="934" customWidth="1"/>
    <col min="3848" max="4091" width="9.140625" style="934"/>
    <col min="4092" max="4092" width="5.7109375" style="934" customWidth="1"/>
    <col min="4093" max="4093" width="37.7109375" style="934" customWidth="1"/>
    <col min="4094" max="4094" width="15.7109375" style="934" customWidth="1"/>
    <col min="4095" max="4095" width="11.7109375" style="934" customWidth="1"/>
    <col min="4096" max="4098" width="15.7109375" style="934" customWidth="1"/>
    <col min="4099" max="4099" width="30.7109375" style="934" customWidth="1"/>
    <col min="4100" max="4100" width="13.7109375" style="934" customWidth="1"/>
    <col min="4101" max="4101" width="21.7109375" style="934" customWidth="1"/>
    <col min="4102" max="4103" width="15.7109375" style="934" customWidth="1"/>
    <col min="4104" max="4347" width="9.140625" style="934"/>
    <col min="4348" max="4348" width="5.7109375" style="934" customWidth="1"/>
    <col min="4349" max="4349" width="37.7109375" style="934" customWidth="1"/>
    <col min="4350" max="4350" width="15.7109375" style="934" customWidth="1"/>
    <col min="4351" max="4351" width="11.7109375" style="934" customWidth="1"/>
    <col min="4352" max="4354" width="15.7109375" style="934" customWidth="1"/>
    <col min="4355" max="4355" width="30.7109375" style="934" customWidth="1"/>
    <col min="4356" max="4356" width="13.7109375" style="934" customWidth="1"/>
    <col min="4357" max="4357" width="21.7109375" style="934" customWidth="1"/>
    <col min="4358" max="4359" width="15.7109375" style="934" customWidth="1"/>
    <col min="4360" max="4603" width="9.140625" style="934"/>
    <col min="4604" max="4604" width="5.7109375" style="934" customWidth="1"/>
    <col min="4605" max="4605" width="37.7109375" style="934" customWidth="1"/>
    <col min="4606" max="4606" width="15.7109375" style="934" customWidth="1"/>
    <col min="4607" max="4607" width="11.7109375" style="934" customWidth="1"/>
    <col min="4608" max="4610" width="15.7109375" style="934" customWidth="1"/>
    <col min="4611" max="4611" width="30.7109375" style="934" customWidth="1"/>
    <col min="4612" max="4612" width="13.7109375" style="934" customWidth="1"/>
    <col min="4613" max="4613" width="21.7109375" style="934" customWidth="1"/>
    <col min="4614" max="4615" width="15.7109375" style="934" customWidth="1"/>
    <col min="4616" max="4859" width="9.140625" style="934"/>
    <col min="4860" max="4860" width="5.7109375" style="934" customWidth="1"/>
    <col min="4861" max="4861" width="37.7109375" style="934" customWidth="1"/>
    <col min="4862" max="4862" width="15.7109375" style="934" customWidth="1"/>
    <col min="4863" max="4863" width="11.7109375" style="934" customWidth="1"/>
    <col min="4864" max="4866" width="15.7109375" style="934" customWidth="1"/>
    <col min="4867" max="4867" width="30.7109375" style="934" customWidth="1"/>
    <col min="4868" max="4868" width="13.7109375" style="934" customWidth="1"/>
    <col min="4869" max="4869" width="21.7109375" style="934" customWidth="1"/>
    <col min="4870" max="4871" width="15.7109375" style="934" customWidth="1"/>
    <col min="4872" max="5115" width="9.140625" style="934"/>
    <col min="5116" max="5116" width="5.7109375" style="934" customWidth="1"/>
    <col min="5117" max="5117" width="37.7109375" style="934" customWidth="1"/>
    <col min="5118" max="5118" width="15.7109375" style="934" customWidth="1"/>
    <col min="5119" max="5119" width="11.7109375" style="934" customWidth="1"/>
    <col min="5120" max="5122" width="15.7109375" style="934" customWidth="1"/>
    <col min="5123" max="5123" width="30.7109375" style="934" customWidth="1"/>
    <col min="5124" max="5124" width="13.7109375" style="934" customWidth="1"/>
    <col min="5125" max="5125" width="21.7109375" style="934" customWidth="1"/>
    <col min="5126" max="5127" width="15.7109375" style="934" customWidth="1"/>
    <col min="5128" max="5371" width="9.140625" style="934"/>
    <col min="5372" max="5372" width="5.7109375" style="934" customWidth="1"/>
    <col min="5373" max="5373" width="37.7109375" style="934" customWidth="1"/>
    <col min="5374" max="5374" width="15.7109375" style="934" customWidth="1"/>
    <col min="5375" max="5375" width="11.7109375" style="934" customWidth="1"/>
    <col min="5376" max="5378" width="15.7109375" style="934" customWidth="1"/>
    <col min="5379" max="5379" width="30.7109375" style="934" customWidth="1"/>
    <col min="5380" max="5380" width="13.7109375" style="934" customWidth="1"/>
    <col min="5381" max="5381" width="21.7109375" style="934" customWidth="1"/>
    <col min="5382" max="5383" width="15.7109375" style="934" customWidth="1"/>
    <col min="5384" max="5627" width="9.140625" style="934"/>
    <col min="5628" max="5628" width="5.7109375" style="934" customWidth="1"/>
    <col min="5629" max="5629" width="37.7109375" style="934" customWidth="1"/>
    <col min="5630" max="5630" width="15.7109375" style="934" customWidth="1"/>
    <col min="5631" max="5631" width="11.7109375" style="934" customWidth="1"/>
    <col min="5632" max="5634" width="15.7109375" style="934" customWidth="1"/>
    <col min="5635" max="5635" width="30.7109375" style="934" customWidth="1"/>
    <col min="5636" max="5636" width="13.7109375" style="934" customWidth="1"/>
    <col min="5637" max="5637" width="21.7109375" style="934" customWidth="1"/>
    <col min="5638" max="5639" width="15.7109375" style="934" customWidth="1"/>
    <col min="5640" max="5883" width="9.140625" style="934"/>
    <col min="5884" max="5884" width="5.7109375" style="934" customWidth="1"/>
    <col min="5885" max="5885" width="37.7109375" style="934" customWidth="1"/>
    <col min="5886" max="5886" width="15.7109375" style="934" customWidth="1"/>
    <col min="5887" max="5887" width="11.7109375" style="934" customWidth="1"/>
    <col min="5888" max="5890" width="15.7109375" style="934" customWidth="1"/>
    <col min="5891" max="5891" width="30.7109375" style="934" customWidth="1"/>
    <col min="5892" max="5892" width="13.7109375" style="934" customWidth="1"/>
    <col min="5893" max="5893" width="21.7109375" style="934" customWidth="1"/>
    <col min="5894" max="5895" width="15.7109375" style="934" customWidth="1"/>
    <col min="5896" max="6139" width="9.140625" style="934"/>
    <col min="6140" max="6140" width="5.7109375" style="934" customWidth="1"/>
    <col min="6141" max="6141" width="37.7109375" style="934" customWidth="1"/>
    <col min="6142" max="6142" width="15.7109375" style="934" customWidth="1"/>
    <col min="6143" max="6143" width="11.7109375" style="934" customWidth="1"/>
    <col min="6144" max="6146" width="15.7109375" style="934" customWidth="1"/>
    <col min="6147" max="6147" width="30.7109375" style="934" customWidth="1"/>
    <col min="6148" max="6148" width="13.7109375" style="934" customWidth="1"/>
    <col min="6149" max="6149" width="21.7109375" style="934" customWidth="1"/>
    <col min="6150" max="6151" width="15.7109375" style="934" customWidth="1"/>
    <col min="6152" max="6395" width="9.140625" style="934"/>
    <col min="6396" max="6396" width="5.7109375" style="934" customWidth="1"/>
    <col min="6397" max="6397" width="37.7109375" style="934" customWidth="1"/>
    <col min="6398" max="6398" width="15.7109375" style="934" customWidth="1"/>
    <col min="6399" max="6399" width="11.7109375" style="934" customWidth="1"/>
    <col min="6400" max="6402" width="15.7109375" style="934" customWidth="1"/>
    <col min="6403" max="6403" width="30.7109375" style="934" customWidth="1"/>
    <col min="6404" max="6404" width="13.7109375" style="934" customWidth="1"/>
    <col min="6405" max="6405" width="21.7109375" style="934" customWidth="1"/>
    <col min="6406" max="6407" width="15.7109375" style="934" customWidth="1"/>
    <col min="6408" max="6651" width="9.140625" style="934"/>
    <col min="6652" max="6652" width="5.7109375" style="934" customWidth="1"/>
    <col min="6653" max="6653" width="37.7109375" style="934" customWidth="1"/>
    <col min="6654" max="6654" width="15.7109375" style="934" customWidth="1"/>
    <col min="6655" max="6655" width="11.7109375" style="934" customWidth="1"/>
    <col min="6656" max="6658" width="15.7109375" style="934" customWidth="1"/>
    <col min="6659" max="6659" width="30.7109375" style="934" customWidth="1"/>
    <col min="6660" max="6660" width="13.7109375" style="934" customWidth="1"/>
    <col min="6661" max="6661" width="21.7109375" style="934" customWidth="1"/>
    <col min="6662" max="6663" width="15.7109375" style="934" customWidth="1"/>
    <col min="6664" max="6907" width="9.140625" style="934"/>
    <col min="6908" max="6908" width="5.7109375" style="934" customWidth="1"/>
    <col min="6909" max="6909" width="37.7109375" style="934" customWidth="1"/>
    <col min="6910" max="6910" width="15.7109375" style="934" customWidth="1"/>
    <col min="6911" max="6911" width="11.7109375" style="934" customWidth="1"/>
    <col min="6912" max="6914" width="15.7109375" style="934" customWidth="1"/>
    <col min="6915" max="6915" width="30.7109375" style="934" customWidth="1"/>
    <col min="6916" max="6916" width="13.7109375" style="934" customWidth="1"/>
    <col min="6917" max="6917" width="21.7109375" style="934" customWidth="1"/>
    <col min="6918" max="6919" width="15.7109375" style="934" customWidth="1"/>
    <col min="6920" max="7163" width="9.140625" style="934"/>
    <col min="7164" max="7164" width="5.7109375" style="934" customWidth="1"/>
    <col min="7165" max="7165" width="37.7109375" style="934" customWidth="1"/>
    <col min="7166" max="7166" width="15.7109375" style="934" customWidth="1"/>
    <col min="7167" max="7167" width="11.7109375" style="934" customWidth="1"/>
    <col min="7168" max="7170" width="15.7109375" style="934" customWidth="1"/>
    <col min="7171" max="7171" width="30.7109375" style="934" customWidth="1"/>
    <col min="7172" max="7172" width="13.7109375" style="934" customWidth="1"/>
    <col min="7173" max="7173" width="21.7109375" style="934" customWidth="1"/>
    <col min="7174" max="7175" width="15.7109375" style="934" customWidth="1"/>
    <col min="7176" max="7419" width="9.140625" style="934"/>
    <col min="7420" max="7420" width="5.7109375" style="934" customWidth="1"/>
    <col min="7421" max="7421" width="37.7109375" style="934" customWidth="1"/>
    <col min="7422" max="7422" width="15.7109375" style="934" customWidth="1"/>
    <col min="7423" max="7423" width="11.7109375" style="934" customWidth="1"/>
    <col min="7424" max="7426" width="15.7109375" style="934" customWidth="1"/>
    <col min="7427" max="7427" width="30.7109375" style="934" customWidth="1"/>
    <col min="7428" max="7428" width="13.7109375" style="934" customWidth="1"/>
    <col min="7429" max="7429" width="21.7109375" style="934" customWidth="1"/>
    <col min="7430" max="7431" width="15.7109375" style="934" customWidth="1"/>
    <col min="7432" max="7675" width="9.140625" style="934"/>
    <col min="7676" max="7676" width="5.7109375" style="934" customWidth="1"/>
    <col min="7677" max="7677" width="37.7109375" style="934" customWidth="1"/>
    <col min="7678" max="7678" width="15.7109375" style="934" customWidth="1"/>
    <col min="7679" max="7679" width="11.7109375" style="934" customWidth="1"/>
    <col min="7680" max="7682" width="15.7109375" style="934" customWidth="1"/>
    <col min="7683" max="7683" width="30.7109375" style="934" customWidth="1"/>
    <col min="7684" max="7684" width="13.7109375" style="934" customWidth="1"/>
    <col min="7685" max="7685" width="21.7109375" style="934" customWidth="1"/>
    <col min="7686" max="7687" width="15.7109375" style="934" customWidth="1"/>
    <col min="7688" max="7931" width="9.140625" style="934"/>
    <col min="7932" max="7932" width="5.7109375" style="934" customWidth="1"/>
    <col min="7933" max="7933" width="37.7109375" style="934" customWidth="1"/>
    <col min="7934" max="7934" width="15.7109375" style="934" customWidth="1"/>
    <col min="7935" max="7935" width="11.7109375" style="934" customWidth="1"/>
    <col min="7936" max="7938" width="15.7109375" style="934" customWidth="1"/>
    <col min="7939" max="7939" width="30.7109375" style="934" customWidth="1"/>
    <col min="7940" max="7940" width="13.7109375" style="934" customWidth="1"/>
    <col min="7941" max="7941" width="21.7109375" style="934" customWidth="1"/>
    <col min="7942" max="7943" width="15.7109375" style="934" customWidth="1"/>
    <col min="7944" max="8187" width="9.140625" style="934"/>
    <col min="8188" max="8188" width="5.7109375" style="934" customWidth="1"/>
    <col min="8189" max="8189" width="37.7109375" style="934" customWidth="1"/>
    <col min="8190" max="8190" width="15.7109375" style="934" customWidth="1"/>
    <col min="8191" max="8191" width="11.7109375" style="934" customWidth="1"/>
    <col min="8192" max="8194" width="15.7109375" style="934" customWidth="1"/>
    <col min="8195" max="8195" width="30.7109375" style="934" customWidth="1"/>
    <col min="8196" max="8196" width="13.7109375" style="934" customWidth="1"/>
    <col min="8197" max="8197" width="21.7109375" style="934" customWidth="1"/>
    <col min="8198" max="8199" width="15.7109375" style="934" customWidth="1"/>
    <col min="8200" max="8443" width="9.140625" style="934"/>
    <col min="8444" max="8444" width="5.7109375" style="934" customWidth="1"/>
    <col min="8445" max="8445" width="37.7109375" style="934" customWidth="1"/>
    <col min="8446" max="8446" width="15.7109375" style="934" customWidth="1"/>
    <col min="8447" max="8447" width="11.7109375" style="934" customWidth="1"/>
    <col min="8448" max="8450" width="15.7109375" style="934" customWidth="1"/>
    <col min="8451" max="8451" width="30.7109375" style="934" customWidth="1"/>
    <col min="8452" max="8452" width="13.7109375" style="934" customWidth="1"/>
    <col min="8453" max="8453" width="21.7109375" style="934" customWidth="1"/>
    <col min="8454" max="8455" width="15.7109375" style="934" customWidth="1"/>
    <col min="8456" max="8699" width="9.140625" style="934"/>
    <col min="8700" max="8700" width="5.7109375" style="934" customWidth="1"/>
    <col min="8701" max="8701" width="37.7109375" style="934" customWidth="1"/>
    <col min="8702" max="8702" width="15.7109375" style="934" customWidth="1"/>
    <col min="8703" max="8703" width="11.7109375" style="934" customWidth="1"/>
    <col min="8704" max="8706" width="15.7109375" style="934" customWidth="1"/>
    <col min="8707" max="8707" width="30.7109375" style="934" customWidth="1"/>
    <col min="8708" max="8708" width="13.7109375" style="934" customWidth="1"/>
    <col min="8709" max="8709" width="21.7109375" style="934" customWidth="1"/>
    <col min="8710" max="8711" width="15.7109375" style="934" customWidth="1"/>
    <col min="8712" max="8955" width="9.140625" style="934"/>
    <col min="8956" max="8956" width="5.7109375" style="934" customWidth="1"/>
    <col min="8957" max="8957" width="37.7109375" style="934" customWidth="1"/>
    <col min="8958" max="8958" width="15.7109375" style="934" customWidth="1"/>
    <col min="8959" max="8959" width="11.7109375" style="934" customWidth="1"/>
    <col min="8960" max="8962" width="15.7109375" style="934" customWidth="1"/>
    <col min="8963" max="8963" width="30.7109375" style="934" customWidth="1"/>
    <col min="8964" max="8964" width="13.7109375" style="934" customWidth="1"/>
    <col min="8965" max="8965" width="21.7109375" style="934" customWidth="1"/>
    <col min="8966" max="8967" width="15.7109375" style="934" customWidth="1"/>
    <col min="8968" max="9211" width="9.140625" style="934"/>
    <col min="9212" max="9212" width="5.7109375" style="934" customWidth="1"/>
    <col min="9213" max="9213" width="37.7109375" style="934" customWidth="1"/>
    <col min="9214" max="9214" width="15.7109375" style="934" customWidth="1"/>
    <col min="9215" max="9215" width="11.7109375" style="934" customWidth="1"/>
    <col min="9216" max="9218" width="15.7109375" style="934" customWidth="1"/>
    <col min="9219" max="9219" width="30.7109375" style="934" customWidth="1"/>
    <col min="9220" max="9220" width="13.7109375" style="934" customWidth="1"/>
    <col min="9221" max="9221" width="21.7109375" style="934" customWidth="1"/>
    <col min="9222" max="9223" width="15.7109375" style="934" customWidth="1"/>
    <col min="9224" max="9467" width="9.140625" style="934"/>
    <col min="9468" max="9468" width="5.7109375" style="934" customWidth="1"/>
    <col min="9469" max="9469" width="37.7109375" style="934" customWidth="1"/>
    <col min="9470" max="9470" width="15.7109375" style="934" customWidth="1"/>
    <col min="9471" max="9471" width="11.7109375" style="934" customWidth="1"/>
    <col min="9472" max="9474" width="15.7109375" style="934" customWidth="1"/>
    <col min="9475" max="9475" width="30.7109375" style="934" customWidth="1"/>
    <col min="9476" max="9476" width="13.7109375" style="934" customWidth="1"/>
    <col min="9477" max="9477" width="21.7109375" style="934" customWidth="1"/>
    <col min="9478" max="9479" width="15.7109375" style="934" customWidth="1"/>
    <col min="9480" max="9723" width="9.140625" style="934"/>
    <col min="9724" max="9724" width="5.7109375" style="934" customWidth="1"/>
    <col min="9725" max="9725" width="37.7109375" style="934" customWidth="1"/>
    <col min="9726" max="9726" width="15.7109375" style="934" customWidth="1"/>
    <col min="9727" max="9727" width="11.7109375" style="934" customWidth="1"/>
    <col min="9728" max="9730" width="15.7109375" style="934" customWidth="1"/>
    <col min="9731" max="9731" width="30.7109375" style="934" customWidth="1"/>
    <col min="9732" max="9732" width="13.7109375" style="934" customWidth="1"/>
    <col min="9733" max="9733" width="21.7109375" style="934" customWidth="1"/>
    <col min="9734" max="9735" width="15.7109375" style="934" customWidth="1"/>
    <col min="9736" max="9979" width="9.140625" style="934"/>
    <col min="9980" max="9980" width="5.7109375" style="934" customWidth="1"/>
    <col min="9981" max="9981" width="37.7109375" style="934" customWidth="1"/>
    <col min="9982" max="9982" width="15.7109375" style="934" customWidth="1"/>
    <col min="9983" max="9983" width="11.7109375" style="934" customWidth="1"/>
    <col min="9984" max="9986" width="15.7109375" style="934" customWidth="1"/>
    <col min="9987" max="9987" width="30.7109375" style="934" customWidth="1"/>
    <col min="9988" max="9988" width="13.7109375" style="934" customWidth="1"/>
    <col min="9989" max="9989" width="21.7109375" style="934" customWidth="1"/>
    <col min="9990" max="9991" width="15.7109375" style="934" customWidth="1"/>
    <col min="9992" max="10235" width="9.140625" style="934"/>
    <col min="10236" max="10236" width="5.7109375" style="934" customWidth="1"/>
    <col min="10237" max="10237" width="37.7109375" style="934" customWidth="1"/>
    <col min="10238" max="10238" width="15.7109375" style="934" customWidth="1"/>
    <col min="10239" max="10239" width="11.7109375" style="934" customWidth="1"/>
    <col min="10240" max="10242" width="15.7109375" style="934" customWidth="1"/>
    <col min="10243" max="10243" width="30.7109375" style="934" customWidth="1"/>
    <col min="10244" max="10244" width="13.7109375" style="934" customWidth="1"/>
    <col min="10245" max="10245" width="21.7109375" style="934" customWidth="1"/>
    <col min="10246" max="10247" width="15.7109375" style="934" customWidth="1"/>
    <col min="10248" max="10491" width="9.140625" style="934"/>
    <col min="10492" max="10492" width="5.7109375" style="934" customWidth="1"/>
    <col min="10493" max="10493" width="37.7109375" style="934" customWidth="1"/>
    <col min="10494" max="10494" width="15.7109375" style="934" customWidth="1"/>
    <col min="10495" max="10495" width="11.7109375" style="934" customWidth="1"/>
    <col min="10496" max="10498" width="15.7109375" style="934" customWidth="1"/>
    <col min="10499" max="10499" width="30.7109375" style="934" customWidth="1"/>
    <col min="10500" max="10500" width="13.7109375" style="934" customWidth="1"/>
    <col min="10501" max="10501" width="21.7109375" style="934" customWidth="1"/>
    <col min="10502" max="10503" width="15.7109375" style="934" customWidth="1"/>
    <col min="10504" max="10747" width="9.140625" style="934"/>
    <col min="10748" max="10748" width="5.7109375" style="934" customWidth="1"/>
    <col min="10749" max="10749" width="37.7109375" style="934" customWidth="1"/>
    <col min="10750" max="10750" width="15.7109375" style="934" customWidth="1"/>
    <col min="10751" max="10751" width="11.7109375" style="934" customWidth="1"/>
    <col min="10752" max="10754" width="15.7109375" style="934" customWidth="1"/>
    <col min="10755" max="10755" width="30.7109375" style="934" customWidth="1"/>
    <col min="10756" max="10756" width="13.7109375" style="934" customWidth="1"/>
    <col min="10757" max="10757" width="21.7109375" style="934" customWidth="1"/>
    <col min="10758" max="10759" width="15.7109375" style="934" customWidth="1"/>
    <col min="10760" max="11003" width="9.140625" style="934"/>
    <col min="11004" max="11004" width="5.7109375" style="934" customWidth="1"/>
    <col min="11005" max="11005" width="37.7109375" style="934" customWidth="1"/>
    <col min="11006" max="11006" width="15.7109375" style="934" customWidth="1"/>
    <col min="11007" max="11007" width="11.7109375" style="934" customWidth="1"/>
    <col min="11008" max="11010" width="15.7109375" style="934" customWidth="1"/>
    <col min="11011" max="11011" width="30.7109375" style="934" customWidth="1"/>
    <col min="11012" max="11012" width="13.7109375" style="934" customWidth="1"/>
    <col min="11013" max="11013" width="21.7109375" style="934" customWidth="1"/>
    <col min="11014" max="11015" width="15.7109375" style="934" customWidth="1"/>
    <col min="11016" max="11259" width="9.140625" style="934"/>
    <col min="11260" max="11260" width="5.7109375" style="934" customWidth="1"/>
    <col min="11261" max="11261" width="37.7109375" style="934" customWidth="1"/>
    <col min="11262" max="11262" width="15.7109375" style="934" customWidth="1"/>
    <col min="11263" max="11263" width="11.7109375" style="934" customWidth="1"/>
    <col min="11264" max="11266" width="15.7109375" style="934" customWidth="1"/>
    <col min="11267" max="11267" width="30.7109375" style="934" customWidth="1"/>
    <col min="11268" max="11268" width="13.7109375" style="934" customWidth="1"/>
    <col min="11269" max="11269" width="21.7109375" style="934" customWidth="1"/>
    <col min="11270" max="11271" width="15.7109375" style="934" customWidth="1"/>
    <col min="11272" max="11515" width="9.140625" style="934"/>
    <col min="11516" max="11516" width="5.7109375" style="934" customWidth="1"/>
    <col min="11517" max="11517" width="37.7109375" style="934" customWidth="1"/>
    <col min="11518" max="11518" width="15.7109375" style="934" customWidth="1"/>
    <col min="11519" max="11519" width="11.7109375" style="934" customWidth="1"/>
    <col min="11520" max="11522" width="15.7109375" style="934" customWidth="1"/>
    <col min="11523" max="11523" width="30.7109375" style="934" customWidth="1"/>
    <col min="11524" max="11524" width="13.7109375" style="934" customWidth="1"/>
    <col min="11525" max="11525" width="21.7109375" style="934" customWidth="1"/>
    <col min="11526" max="11527" width="15.7109375" style="934" customWidth="1"/>
    <col min="11528" max="11771" width="9.140625" style="934"/>
    <col min="11772" max="11772" width="5.7109375" style="934" customWidth="1"/>
    <col min="11773" max="11773" width="37.7109375" style="934" customWidth="1"/>
    <col min="11774" max="11774" width="15.7109375" style="934" customWidth="1"/>
    <col min="11775" max="11775" width="11.7109375" style="934" customWidth="1"/>
    <col min="11776" max="11778" width="15.7109375" style="934" customWidth="1"/>
    <col min="11779" max="11779" width="30.7109375" style="934" customWidth="1"/>
    <col min="11780" max="11780" width="13.7109375" style="934" customWidth="1"/>
    <col min="11781" max="11781" width="21.7109375" style="934" customWidth="1"/>
    <col min="11782" max="11783" width="15.7109375" style="934" customWidth="1"/>
    <col min="11784" max="12027" width="9.140625" style="934"/>
    <col min="12028" max="12028" width="5.7109375" style="934" customWidth="1"/>
    <col min="12029" max="12029" width="37.7109375" style="934" customWidth="1"/>
    <col min="12030" max="12030" width="15.7109375" style="934" customWidth="1"/>
    <col min="12031" max="12031" width="11.7109375" style="934" customWidth="1"/>
    <col min="12032" max="12034" width="15.7109375" style="934" customWidth="1"/>
    <col min="12035" max="12035" width="30.7109375" style="934" customWidth="1"/>
    <col min="12036" max="12036" width="13.7109375" style="934" customWidth="1"/>
    <col min="12037" max="12037" width="21.7109375" style="934" customWidth="1"/>
    <col min="12038" max="12039" width="15.7109375" style="934" customWidth="1"/>
    <col min="12040" max="12283" width="9.140625" style="934"/>
    <col min="12284" max="12284" width="5.7109375" style="934" customWidth="1"/>
    <col min="12285" max="12285" width="37.7109375" style="934" customWidth="1"/>
    <col min="12286" max="12286" width="15.7109375" style="934" customWidth="1"/>
    <col min="12287" max="12287" width="11.7109375" style="934" customWidth="1"/>
    <col min="12288" max="12290" width="15.7109375" style="934" customWidth="1"/>
    <col min="12291" max="12291" width="30.7109375" style="934" customWidth="1"/>
    <col min="12292" max="12292" width="13.7109375" style="934" customWidth="1"/>
    <col min="12293" max="12293" width="21.7109375" style="934" customWidth="1"/>
    <col min="12294" max="12295" width="15.7109375" style="934" customWidth="1"/>
    <col min="12296" max="12539" width="9.140625" style="934"/>
    <col min="12540" max="12540" width="5.7109375" style="934" customWidth="1"/>
    <col min="12541" max="12541" width="37.7109375" style="934" customWidth="1"/>
    <col min="12542" max="12542" width="15.7109375" style="934" customWidth="1"/>
    <col min="12543" max="12543" width="11.7109375" style="934" customWidth="1"/>
    <col min="12544" max="12546" width="15.7109375" style="934" customWidth="1"/>
    <col min="12547" max="12547" width="30.7109375" style="934" customWidth="1"/>
    <col min="12548" max="12548" width="13.7109375" style="934" customWidth="1"/>
    <col min="12549" max="12549" width="21.7109375" style="934" customWidth="1"/>
    <col min="12550" max="12551" width="15.7109375" style="934" customWidth="1"/>
    <col min="12552" max="12795" width="9.140625" style="934"/>
    <col min="12796" max="12796" width="5.7109375" style="934" customWidth="1"/>
    <col min="12797" max="12797" width="37.7109375" style="934" customWidth="1"/>
    <col min="12798" max="12798" width="15.7109375" style="934" customWidth="1"/>
    <col min="12799" max="12799" width="11.7109375" style="934" customWidth="1"/>
    <col min="12800" max="12802" width="15.7109375" style="934" customWidth="1"/>
    <col min="12803" max="12803" width="30.7109375" style="934" customWidth="1"/>
    <col min="12804" max="12804" width="13.7109375" style="934" customWidth="1"/>
    <col min="12805" max="12805" width="21.7109375" style="934" customWidth="1"/>
    <col min="12806" max="12807" width="15.7109375" style="934" customWidth="1"/>
    <col min="12808" max="13051" width="9.140625" style="934"/>
    <col min="13052" max="13052" width="5.7109375" style="934" customWidth="1"/>
    <col min="13053" max="13053" width="37.7109375" style="934" customWidth="1"/>
    <col min="13054" max="13054" width="15.7109375" style="934" customWidth="1"/>
    <col min="13055" max="13055" width="11.7109375" style="934" customWidth="1"/>
    <col min="13056" max="13058" width="15.7109375" style="934" customWidth="1"/>
    <col min="13059" max="13059" width="30.7109375" style="934" customWidth="1"/>
    <col min="13060" max="13060" width="13.7109375" style="934" customWidth="1"/>
    <col min="13061" max="13061" width="21.7109375" style="934" customWidth="1"/>
    <col min="13062" max="13063" width="15.7109375" style="934" customWidth="1"/>
    <col min="13064" max="13307" width="9.140625" style="934"/>
    <col min="13308" max="13308" width="5.7109375" style="934" customWidth="1"/>
    <col min="13309" max="13309" width="37.7109375" style="934" customWidth="1"/>
    <col min="13310" max="13310" width="15.7109375" style="934" customWidth="1"/>
    <col min="13311" max="13311" width="11.7109375" style="934" customWidth="1"/>
    <col min="13312" max="13314" width="15.7109375" style="934" customWidth="1"/>
    <col min="13315" max="13315" width="30.7109375" style="934" customWidth="1"/>
    <col min="13316" max="13316" width="13.7109375" style="934" customWidth="1"/>
    <col min="13317" max="13317" width="21.7109375" style="934" customWidth="1"/>
    <col min="13318" max="13319" width="15.7109375" style="934" customWidth="1"/>
    <col min="13320" max="13563" width="9.140625" style="934"/>
    <col min="13564" max="13564" width="5.7109375" style="934" customWidth="1"/>
    <col min="13565" max="13565" width="37.7109375" style="934" customWidth="1"/>
    <col min="13566" max="13566" width="15.7109375" style="934" customWidth="1"/>
    <col min="13567" max="13567" width="11.7109375" style="934" customWidth="1"/>
    <col min="13568" max="13570" width="15.7109375" style="934" customWidth="1"/>
    <col min="13571" max="13571" width="30.7109375" style="934" customWidth="1"/>
    <col min="13572" max="13572" width="13.7109375" style="934" customWidth="1"/>
    <col min="13573" max="13573" width="21.7109375" style="934" customWidth="1"/>
    <col min="13574" max="13575" width="15.7109375" style="934" customWidth="1"/>
    <col min="13576" max="13819" width="9.140625" style="934"/>
    <col min="13820" max="13820" width="5.7109375" style="934" customWidth="1"/>
    <col min="13821" max="13821" width="37.7109375" style="934" customWidth="1"/>
    <col min="13822" max="13822" width="15.7109375" style="934" customWidth="1"/>
    <col min="13823" max="13823" width="11.7109375" style="934" customWidth="1"/>
    <col min="13824" max="13826" width="15.7109375" style="934" customWidth="1"/>
    <col min="13827" max="13827" width="30.7109375" style="934" customWidth="1"/>
    <col min="13828" max="13828" width="13.7109375" style="934" customWidth="1"/>
    <col min="13829" max="13829" width="21.7109375" style="934" customWidth="1"/>
    <col min="13830" max="13831" width="15.7109375" style="934" customWidth="1"/>
    <col min="13832" max="14075" width="9.140625" style="934"/>
    <col min="14076" max="14076" width="5.7109375" style="934" customWidth="1"/>
    <col min="14077" max="14077" width="37.7109375" style="934" customWidth="1"/>
    <col min="14078" max="14078" width="15.7109375" style="934" customWidth="1"/>
    <col min="14079" max="14079" width="11.7109375" style="934" customWidth="1"/>
    <col min="14080" max="14082" width="15.7109375" style="934" customWidth="1"/>
    <col min="14083" max="14083" width="30.7109375" style="934" customWidth="1"/>
    <col min="14084" max="14084" width="13.7109375" style="934" customWidth="1"/>
    <col min="14085" max="14085" width="21.7109375" style="934" customWidth="1"/>
    <col min="14086" max="14087" width="15.7109375" style="934" customWidth="1"/>
    <col min="14088" max="14331" width="9.140625" style="934"/>
    <col min="14332" max="14332" width="5.7109375" style="934" customWidth="1"/>
    <col min="14333" max="14333" width="37.7109375" style="934" customWidth="1"/>
    <col min="14334" max="14334" width="15.7109375" style="934" customWidth="1"/>
    <col min="14335" max="14335" width="11.7109375" style="934" customWidth="1"/>
    <col min="14336" max="14338" width="15.7109375" style="934" customWidth="1"/>
    <col min="14339" max="14339" width="30.7109375" style="934" customWidth="1"/>
    <col min="14340" max="14340" width="13.7109375" style="934" customWidth="1"/>
    <col min="14341" max="14341" width="21.7109375" style="934" customWidth="1"/>
    <col min="14342" max="14343" width="15.7109375" style="934" customWidth="1"/>
    <col min="14344" max="14587" width="9.140625" style="934"/>
    <col min="14588" max="14588" width="5.7109375" style="934" customWidth="1"/>
    <col min="14589" max="14589" width="37.7109375" style="934" customWidth="1"/>
    <col min="14590" max="14590" width="15.7109375" style="934" customWidth="1"/>
    <col min="14591" max="14591" width="11.7109375" style="934" customWidth="1"/>
    <col min="14592" max="14594" width="15.7109375" style="934" customWidth="1"/>
    <col min="14595" max="14595" width="30.7109375" style="934" customWidth="1"/>
    <col min="14596" max="14596" width="13.7109375" style="934" customWidth="1"/>
    <col min="14597" max="14597" width="21.7109375" style="934" customWidth="1"/>
    <col min="14598" max="14599" width="15.7109375" style="934" customWidth="1"/>
    <col min="14600" max="14843" width="9.140625" style="934"/>
    <col min="14844" max="14844" width="5.7109375" style="934" customWidth="1"/>
    <col min="14845" max="14845" width="37.7109375" style="934" customWidth="1"/>
    <col min="14846" max="14846" width="15.7109375" style="934" customWidth="1"/>
    <col min="14847" max="14847" width="11.7109375" style="934" customWidth="1"/>
    <col min="14848" max="14850" width="15.7109375" style="934" customWidth="1"/>
    <col min="14851" max="14851" width="30.7109375" style="934" customWidth="1"/>
    <col min="14852" max="14852" width="13.7109375" style="934" customWidth="1"/>
    <col min="14853" max="14853" width="21.7109375" style="934" customWidth="1"/>
    <col min="14854" max="14855" width="15.7109375" style="934" customWidth="1"/>
    <col min="14856" max="15099" width="9.140625" style="934"/>
    <col min="15100" max="15100" width="5.7109375" style="934" customWidth="1"/>
    <col min="15101" max="15101" width="37.7109375" style="934" customWidth="1"/>
    <col min="15102" max="15102" width="15.7109375" style="934" customWidth="1"/>
    <col min="15103" max="15103" width="11.7109375" style="934" customWidth="1"/>
    <col min="15104" max="15106" width="15.7109375" style="934" customWidth="1"/>
    <col min="15107" max="15107" width="30.7109375" style="934" customWidth="1"/>
    <col min="15108" max="15108" width="13.7109375" style="934" customWidth="1"/>
    <col min="15109" max="15109" width="21.7109375" style="934" customWidth="1"/>
    <col min="15110" max="15111" width="15.7109375" style="934" customWidth="1"/>
    <col min="15112" max="15355" width="9.140625" style="934"/>
    <col min="15356" max="15356" width="5.7109375" style="934" customWidth="1"/>
    <col min="15357" max="15357" width="37.7109375" style="934" customWidth="1"/>
    <col min="15358" max="15358" width="15.7109375" style="934" customWidth="1"/>
    <col min="15359" max="15359" width="11.7109375" style="934" customWidth="1"/>
    <col min="15360" max="15362" width="15.7109375" style="934" customWidth="1"/>
    <col min="15363" max="15363" width="30.7109375" style="934" customWidth="1"/>
    <col min="15364" max="15364" width="13.7109375" style="934" customWidth="1"/>
    <col min="15365" max="15365" width="21.7109375" style="934" customWidth="1"/>
    <col min="15366" max="15367" width="15.7109375" style="934" customWidth="1"/>
    <col min="15368" max="15611" width="9.140625" style="934"/>
    <col min="15612" max="15612" width="5.7109375" style="934" customWidth="1"/>
    <col min="15613" max="15613" width="37.7109375" style="934" customWidth="1"/>
    <col min="15614" max="15614" width="15.7109375" style="934" customWidth="1"/>
    <col min="15615" max="15615" width="11.7109375" style="934" customWidth="1"/>
    <col min="15616" max="15618" width="15.7109375" style="934" customWidth="1"/>
    <col min="15619" max="15619" width="30.7109375" style="934" customWidth="1"/>
    <col min="15620" max="15620" width="13.7109375" style="934" customWidth="1"/>
    <col min="15621" max="15621" width="21.7109375" style="934" customWidth="1"/>
    <col min="15622" max="15623" width="15.7109375" style="934" customWidth="1"/>
    <col min="15624" max="15867" width="9.140625" style="934"/>
    <col min="15868" max="15868" width="5.7109375" style="934" customWidth="1"/>
    <col min="15869" max="15869" width="37.7109375" style="934" customWidth="1"/>
    <col min="15870" max="15870" width="15.7109375" style="934" customWidth="1"/>
    <col min="15871" max="15871" width="11.7109375" style="934" customWidth="1"/>
    <col min="15872" max="15874" width="15.7109375" style="934" customWidth="1"/>
    <col min="15875" max="15875" width="30.7109375" style="934" customWidth="1"/>
    <col min="15876" max="15876" width="13.7109375" style="934" customWidth="1"/>
    <col min="15877" max="15877" width="21.7109375" style="934" customWidth="1"/>
    <col min="15878" max="15879" width="15.7109375" style="934" customWidth="1"/>
    <col min="15880" max="16123" width="9.140625" style="934"/>
    <col min="16124" max="16124" width="5.7109375" style="934" customWidth="1"/>
    <col min="16125" max="16125" width="37.7109375" style="934" customWidth="1"/>
    <col min="16126" max="16126" width="15.7109375" style="934" customWidth="1"/>
    <col min="16127" max="16127" width="11.7109375" style="934" customWidth="1"/>
    <col min="16128" max="16130" width="15.7109375" style="934" customWidth="1"/>
    <col min="16131" max="16131" width="30.7109375" style="934" customWidth="1"/>
    <col min="16132" max="16132" width="13.7109375" style="934" customWidth="1"/>
    <col min="16133" max="16133" width="21.7109375" style="934" customWidth="1"/>
    <col min="16134" max="16135" width="15.7109375" style="934" customWidth="1"/>
    <col min="16136" max="16384" width="9.140625" style="934"/>
  </cols>
  <sheetData>
    <row r="1" spans="1:7" x14ac:dyDescent="0.25">
      <c r="G1" s="1011" t="s">
        <v>2060</v>
      </c>
    </row>
    <row r="2" spans="1:7" ht="26.25" customHeight="1" x14ac:dyDescent="0.25">
      <c r="A2" s="1776" t="s">
        <v>1668</v>
      </c>
      <c r="B2" s="1776"/>
      <c r="C2" s="1776"/>
      <c r="D2" s="1776"/>
      <c r="E2" s="1776"/>
      <c r="F2" s="1776"/>
      <c r="G2" s="1776"/>
    </row>
    <row r="3" spans="1:7" ht="26.25" customHeight="1" x14ac:dyDescent="0.25">
      <c r="A3" s="1777" t="s">
        <v>358</v>
      </c>
      <c r="B3" s="1777"/>
      <c r="C3" s="1777"/>
      <c r="D3" s="1777"/>
      <c r="E3" s="1777"/>
      <c r="F3" s="1777"/>
      <c r="G3" s="1777"/>
    </row>
    <row r="4" spans="1:7" ht="25.5" customHeight="1" x14ac:dyDescent="0.25">
      <c r="A4" s="1777" t="s">
        <v>191</v>
      </c>
      <c r="B4" s="1777"/>
      <c r="C4" s="1777"/>
      <c r="D4" s="1777"/>
      <c r="E4" s="1777"/>
      <c r="F4" s="1777"/>
      <c r="G4" s="1777"/>
    </row>
    <row r="5" spans="1:7" ht="13.5" customHeight="1" x14ac:dyDescent="0.25">
      <c r="A5" s="1012"/>
      <c r="B5" s="1013"/>
      <c r="C5" s="1013"/>
      <c r="D5" s="1013"/>
      <c r="E5" s="1013"/>
    </row>
    <row r="6" spans="1:7" ht="169.5" customHeight="1" x14ac:dyDescent="0.25">
      <c r="A6" s="933" t="s">
        <v>6</v>
      </c>
      <c r="B6" s="933" t="s">
        <v>1535</v>
      </c>
      <c r="C6" s="933" t="s">
        <v>1107</v>
      </c>
      <c r="D6" s="933" t="s">
        <v>1558</v>
      </c>
      <c r="E6" s="933" t="s">
        <v>1106</v>
      </c>
      <c r="F6" s="933" t="s">
        <v>1537</v>
      </c>
      <c r="G6" s="933" t="s">
        <v>1560</v>
      </c>
    </row>
    <row r="7" spans="1:7" ht="15" customHeight="1" x14ac:dyDescent="0.25">
      <c r="A7" s="935">
        <v>1</v>
      </c>
      <c r="B7" s="935">
        <v>2</v>
      </c>
      <c r="C7" s="935">
        <v>3</v>
      </c>
      <c r="D7" s="935">
        <v>4</v>
      </c>
      <c r="E7" s="935">
        <v>5</v>
      </c>
      <c r="F7" s="935">
        <v>6</v>
      </c>
      <c r="G7" s="935">
        <v>7</v>
      </c>
    </row>
    <row r="8" spans="1:7" ht="39" customHeight="1" x14ac:dyDescent="0.25">
      <c r="A8" s="1778" t="s">
        <v>1669</v>
      </c>
      <c r="B8" s="1779"/>
      <c r="C8" s="1779"/>
      <c r="D8" s="1779"/>
      <c r="E8" s="1779"/>
      <c r="F8" s="1779"/>
      <c r="G8" s="1780"/>
    </row>
    <row r="9" spans="1:7" ht="99" customHeight="1" x14ac:dyDescent="0.25">
      <c r="A9" s="1014" t="s">
        <v>16</v>
      </c>
      <c r="B9" s="1015" t="s">
        <v>1670</v>
      </c>
      <c r="C9" s="935" t="s">
        <v>1063</v>
      </c>
      <c r="D9" s="390">
        <v>0</v>
      </c>
      <c r="E9" s="390">
        <v>95</v>
      </c>
      <c r="F9" s="1016">
        <v>74.3</v>
      </c>
      <c r="G9" s="932" t="s">
        <v>1671</v>
      </c>
    </row>
    <row r="10" spans="1:7" ht="100.5" customHeight="1" x14ac:dyDescent="0.25">
      <c r="A10" s="1014">
        <v>2</v>
      </c>
      <c r="B10" s="936" t="s">
        <v>1672</v>
      </c>
      <c r="C10" s="935" t="s">
        <v>1063</v>
      </c>
      <c r="D10" s="1016">
        <v>97</v>
      </c>
      <c r="E10" s="1016">
        <v>95</v>
      </c>
      <c r="F10" s="1016">
        <v>170.5</v>
      </c>
      <c r="G10" s="1017" t="s">
        <v>1673</v>
      </c>
    </row>
    <row r="11" spans="1:7" ht="30" customHeight="1" x14ac:dyDescent="0.25">
      <c r="A11" s="1781" t="s">
        <v>23</v>
      </c>
      <c r="B11" s="1782"/>
      <c r="C11" s="1782"/>
      <c r="D11" s="1782"/>
      <c r="E11" s="1782"/>
      <c r="F11" s="1782"/>
      <c r="G11" s="1783"/>
    </row>
    <row r="12" spans="1:7" ht="105" customHeight="1" x14ac:dyDescent="0.25">
      <c r="A12" s="1014">
        <v>1</v>
      </c>
      <c r="B12" s="936" t="s">
        <v>1674</v>
      </c>
      <c r="C12" s="935" t="s">
        <v>1063</v>
      </c>
      <c r="D12" s="1018">
        <v>100</v>
      </c>
      <c r="E12" s="1018">
        <v>100</v>
      </c>
      <c r="F12" s="1018">
        <v>100</v>
      </c>
      <c r="G12" s="932" t="s">
        <v>1675</v>
      </c>
    </row>
    <row r="13" spans="1:7" s="1024" customFormat="1" x14ac:dyDescent="0.25">
      <c r="A13" s="1019"/>
      <c r="B13" s="1020"/>
      <c r="C13" s="1021"/>
      <c r="D13" s="1012"/>
      <c r="E13" s="1022"/>
      <c r="F13" s="1022"/>
      <c r="G13" s="1023"/>
    </row>
    <row r="14" spans="1:7" ht="162" hidden="1" x14ac:dyDescent="0.25">
      <c r="A14" s="1025"/>
      <c r="B14" s="1026" t="s">
        <v>1676</v>
      </c>
      <c r="C14" s="1027" t="s">
        <v>1082</v>
      </c>
      <c r="D14" s="1028" t="s">
        <v>675</v>
      </c>
      <c r="E14" s="1029">
        <v>0</v>
      </c>
      <c r="F14" s="1030">
        <v>0</v>
      </c>
      <c r="G14" s="1031" t="s">
        <v>1677</v>
      </c>
    </row>
    <row r="15" spans="1:7" x14ac:dyDescent="0.25">
      <c r="A15" s="1032"/>
      <c r="B15" s="1033"/>
      <c r="C15" s="1034"/>
      <c r="D15" s="1035"/>
      <c r="E15" s="1035"/>
      <c r="F15" s="1036"/>
      <c r="G15" s="1037"/>
    </row>
    <row r="16" spans="1:7" x14ac:dyDescent="0.25">
      <c r="A16" s="1032"/>
      <c r="B16" s="1033"/>
      <c r="C16" s="1034"/>
      <c r="D16" s="1035"/>
      <c r="E16" s="1035"/>
      <c r="F16" s="1036"/>
      <c r="G16" s="1037"/>
    </row>
    <row r="17" spans="1:7" x14ac:dyDescent="0.25">
      <c r="A17" s="1038"/>
      <c r="B17" s="927"/>
      <c r="C17" s="1012"/>
      <c r="D17" s="1012"/>
      <c r="E17" s="1012"/>
      <c r="F17" s="1012"/>
      <c r="G17" s="1039"/>
    </row>
  </sheetData>
  <mergeCells count="5">
    <mergeCell ref="A2:G2"/>
    <mergeCell ref="A3:G3"/>
    <mergeCell ref="A4:G4"/>
    <mergeCell ref="A8:G8"/>
    <mergeCell ref="A11:G11"/>
  </mergeCells>
  <pageMargins left="0.78740157480314965" right="0.39370078740157483" top="0.78740157480314965" bottom="0.78740157480314965" header="0.51181102362204722" footer="0.39370078740157483"/>
  <pageSetup paperSize="9" scale="62" firstPageNumber="28" fitToWidth="0" orientation="landscape" useFirstPageNumber="1" r:id="rId1"/>
  <headerFooter alignWithMargins="0">
    <oddFooter>&amp;R&amp;"Arial,обычный"&amp;14&amp;P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C000"/>
  </sheetPr>
  <dimension ref="A1:J53"/>
  <sheetViews>
    <sheetView zoomScale="55" zoomScaleNormal="55" zoomScaleSheetLayoutView="62" zoomScalePageLayoutView="70" workbookViewId="0">
      <selection activeCell="B42" sqref="B42:B45"/>
    </sheetView>
  </sheetViews>
  <sheetFormatPr defaultRowHeight="18" x14ac:dyDescent="0.25"/>
  <cols>
    <col min="1" max="1" width="8.7109375" style="266" customWidth="1"/>
    <col min="2" max="2" width="45.7109375" style="609" customWidth="1"/>
    <col min="3" max="3" width="15.7109375" style="609" customWidth="1"/>
    <col min="4" max="5" width="17.7109375" style="266" customWidth="1"/>
    <col min="6" max="6" width="12.7109375" style="266" customWidth="1"/>
    <col min="7" max="7" width="35.7109375" style="610" customWidth="1"/>
    <col min="8" max="8" width="17.7109375" style="266" customWidth="1"/>
    <col min="9" max="9" width="12.7109375" style="266" customWidth="1"/>
    <col min="10" max="10" width="30.7109375" style="610" customWidth="1"/>
    <col min="11" max="256" width="9.140625" style="1312"/>
    <col min="257" max="257" width="8.7109375" style="1312" customWidth="1"/>
    <col min="258" max="258" width="45.7109375" style="1312" customWidth="1"/>
    <col min="259" max="259" width="15.7109375" style="1312" customWidth="1"/>
    <col min="260" max="261" width="17.7109375" style="1312" customWidth="1"/>
    <col min="262" max="262" width="14.7109375" style="1312" customWidth="1"/>
    <col min="263" max="263" width="35.7109375" style="1312" customWidth="1"/>
    <col min="264" max="264" width="17.7109375" style="1312" customWidth="1"/>
    <col min="265" max="265" width="14.7109375" style="1312" customWidth="1"/>
    <col min="266" max="266" width="30.7109375" style="1312" customWidth="1"/>
    <col min="267" max="512" width="9.140625" style="1312"/>
    <col min="513" max="513" width="8.7109375" style="1312" customWidth="1"/>
    <col min="514" max="514" width="45.7109375" style="1312" customWidth="1"/>
    <col min="515" max="515" width="15.7109375" style="1312" customWidth="1"/>
    <col min="516" max="517" width="17.7109375" style="1312" customWidth="1"/>
    <col min="518" max="518" width="14.7109375" style="1312" customWidth="1"/>
    <col min="519" max="519" width="35.7109375" style="1312" customWidth="1"/>
    <col min="520" max="520" width="17.7109375" style="1312" customWidth="1"/>
    <col min="521" max="521" width="14.7109375" style="1312" customWidth="1"/>
    <col min="522" max="522" width="30.7109375" style="1312" customWidth="1"/>
    <col min="523" max="768" width="9.140625" style="1312"/>
    <col min="769" max="769" width="8.7109375" style="1312" customWidth="1"/>
    <col min="770" max="770" width="45.7109375" style="1312" customWidth="1"/>
    <col min="771" max="771" width="15.7109375" style="1312" customWidth="1"/>
    <col min="772" max="773" width="17.7109375" style="1312" customWidth="1"/>
    <col min="774" max="774" width="14.7109375" style="1312" customWidth="1"/>
    <col min="775" max="775" width="35.7109375" style="1312" customWidth="1"/>
    <col min="776" max="776" width="17.7109375" style="1312" customWidth="1"/>
    <col min="777" max="777" width="14.7109375" style="1312" customWidth="1"/>
    <col min="778" max="778" width="30.7109375" style="1312" customWidth="1"/>
    <col min="779" max="1024" width="9.140625" style="1312"/>
    <col min="1025" max="1025" width="8.7109375" style="1312" customWidth="1"/>
    <col min="1026" max="1026" width="45.7109375" style="1312" customWidth="1"/>
    <col min="1027" max="1027" width="15.7109375" style="1312" customWidth="1"/>
    <col min="1028" max="1029" width="17.7109375" style="1312" customWidth="1"/>
    <col min="1030" max="1030" width="14.7109375" style="1312" customWidth="1"/>
    <col min="1031" max="1031" width="35.7109375" style="1312" customWidth="1"/>
    <col min="1032" max="1032" width="17.7109375" style="1312" customWidth="1"/>
    <col min="1033" max="1033" width="14.7109375" style="1312" customWidth="1"/>
    <col min="1034" max="1034" width="30.7109375" style="1312" customWidth="1"/>
    <col min="1035" max="1280" width="9.140625" style="1312"/>
    <col min="1281" max="1281" width="8.7109375" style="1312" customWidth="1"/>
    <col min="1282" max="1282" width="45.7109375" style="1312" customWidth="1"/>
    <col min="1283" max="1283" width="15.7109375" style="1312" customWidth="1"/>
    <col min="1284" max="1285" width="17.7109375" style="1312" customWidth="1"/>
    <col min="1286" max="1286" width="14.7109375" style="1312" customWidth="1"/>
    <col min="1287" max="1287" width="35.7109375" style="1312" customWidth="1"/>
    <col min="1288" max="1288" width="17.7109375" style="1312" customWidth="1"/>
    <col min="1289" max="1289" width="14.7109375" style="1312" customWidth="1"/>
    <col min="1290" max="1290" width="30.7109375" style="1312" customWidth="1"/>
    <col min="1291" max="1536" width="9.140625" style="1312"/>
    <col min="1537" max="1537" width="8.7109375" style="1312" customWidth="1"/>
    <col min="1538" max="1538" width="45.7109375" style="1312" customWidth="1"/>
    <col min="1539" max="1539" width="15.7109375" style="1312" customWidth="1"/>
    <col min="1540" max="1541" width="17.7109375" style="1312" customWidth="1"/>
    <col min="1542" max="1542" width="14.7109375" style="1312" customWidth="1"/>
    <col min="1543" max="1543" width="35.7109375" style="1312" customWidth="1"/>
    <col min="1544" max="1544" width="17.7109375" style="1312" customWidth="1"/>
    <col min="1545" max="1545" width="14.7109375" style="1312" customWidth="1"/>
    <col min="1546" max="1546" width="30.7109375" style="1312" customWidth="1"/>
    <col min="1547" max="1792" width="9.140625" style="1312"/>
    <col min="1793" max="1793" width="8.7109375" style="1312" customWidth="1"/>
    <col min="1794" max="1794" width="45.7109375" style="1312" customWidth="1"/>
    <col min="1795" max="1795" width="15.7109375" style="1312" customWidth="1"/>
    <col min="1796" max="1797" width="17.7109375" style="1312" customWidth="1"/>
    <col min="1798" max="1798" width="14.7109375" style="1312" customWidth="1"/>
    <col min="1799" max="1799" width="35.7109375" style="1312" customWidth="1"/>
    <col min="1800" max="1800" width="17.7109375" style="1312" customWidth="1"/>
    <col min="1801" max="1801" width="14.7109375" style="1312" customWidth="1"/>
    <col min="1802" max="1802" width="30.7109375" style="1312" customWidth="1"/>
    <col min="1803" max="2048" width="9.140625" style="1312"/>
    <col min="2049" max="2049" width="8.7109375" style="1312" customWidth="1"/>
    <col min="2050" max="2050" width="45.7109375" style="1312" customWidth="1"/>
    <col min="2051" max="2051" width="15.7109375" style="1312" customWidth="1"/>
    <col min="2052" max="2053" width="17.7109375" style="1312" customWidth="1"/>
    <col min="2054" max="2054" width="14.7109375" style="1312" customWidth="1"/>
    <col min="2055" max="2055" width="35.7109375" style="1312" customWidth="1"/>
    <col min="2056" max="2056" width="17.7109375" style="1312" customWidth="1"/>
    <col min="2057" max="2057" width="14.7109375" style="1312" customWidth="1"/>
    <col min="2058" max="2058" width="30.7109375" style="1312" customWidth="1"/>
    <col min="2059" max="2304" width="9.140625" style="1312"/>
    <col min="2305" max="2305" width="8.7109375" style="1312" customWidth="1"/>
    <col min="2306" max="2306" width="45.7109375" style="1312" customWidth="1"/>
    <col min="2307" max="2307" width="15.7109375" style="1312" customWidth="1"/>
    <col min="2308" max="2309" width="17.7109375" style="1312" customWidth="1"/>
    <col min="2310" max="2310" width="14.7109375" style="1312" customWidth="1"/>
    <col min="2311" max="2311" width="35.7109375" style="1312" customWidth="1"/>
    <col min="2312" max="2312" width="17.7109375" style="1312" customWidth="1"/>
    <col min="2313" max="2313" width="14.7109375" style="1312" customWidth="1"/>
    <col min="2314" max="2314" width="30.7109375" style="1312" customWidth="1"/>
    <col min="2315" max="2560" width="9.140625" style="1312"/>
    <col min="2561" max="2561" width="8.7109375" style="1312" customWidth="1"/>
    <col min="2562" max="2562" width="45.7109375" style="1312" customWidth="1"/>
    <col min="2563" max="2563" width="15.7109375" style="1312" customWidth="1"/>
    <col min="2564" max="2565" width="17.7109375" style="1312" customWidth="1"/>
    <col min="2566" max="2566" width="14.7109375" style="1312" customWidth="1"/>
    <col min="2567" max="2567" width="35.7109375" style="1312" customWidth="1"/>
    <col min="2568" max="2568" width="17.7109375" style="1312" customWidth="1"/>
    <col min="2569" max="2569" width="14.7109375" style="1312" customWidth="1"/>
    <col min="2570" max="2570" width="30.7109375" style="1312" customWidth="1"/>
    <col min="2571" max="2816" width="9.140625" style="1312"/>
    <col min="2817" max="2817" width="8.7109375" style="1312" customWidth="1"/>
    <col min="2818" max="2818" width="45.7109375" style="1312" customWidth="1"/>
    <col min="2819" max="2819" width="15.7109375" style="1312" customWidth="1"/>
    <col min="2820" max="2821" width="17.7109375" style="1312" customWidth="1"/>
    <col min="2822" max="2822" width="14.7109375" style="1312" customWidth="1"/>
    <col min="2823" max="2823" width="35.7109375" style="1312" customWidth="1"/>
    <col min="2824" max="2824" width="17.7109375" style="1312" customWidth="1"/>
    <col min="2825" max="2825" width="14.7109375" style="1312" customWidth="1"/>
    <col min="2826" max="2826" width="30.7109375" style="1312" customWidth="1"/>
    <col min="2827" max="3072" width="9.140625" style="1312"/>
    <col min="3073" max="3073" width="8.7109375" style="1312" customWidth="1"/>
    <col min="3074" max="3074" width="45.7109375" style="1312" customWidth="1"/>
    <col min="3075" max="3075" width="15.7109375" style="1312" customWidth="1"/>
    <col min="3076" max="3077" width="17.7109375" style="1312" customWidth="1"/>
    <col min="3078" max="3078" width="14.7109375" style="1312" customWidth="1"/>
    <col min="3079" max="3079" width="35.7109375" style="1312" customWidth="1"/>
    <col min="3080" max="3080" width="17.7109375" style="1312" customWidth="1"/>
    <col min="3081" max="3081" width="14.7109375" style="1312" customWidth="1"/>
    <col min="3082" max="3082" width="30.7109375" style="1312" customWidth="1"/>
    <col min="3083" max="3328" width="9.140625" style="1312"/>
    <col min="3329" max="3329" width="8.7109375" style="1312" customWidth="1"/>
    <col min="3330" max="3330" width="45.7109375" style="1312" customWidth="1"/>
    <col min="3331" max="3331" width="15.7109375" style="1312" customWidth="1"/>
    <col min="3332" max="3333" width="17.7109375" style="1312" customWidth="1"/>
    <col min="3334" max="3334" width="14.7109375" style="1312" customWidth="1"/>
    <col min="3335" max="3335" width="35.7109375" style="1312" customWidth="1"/>
    <col min="3336" max="3336" width="17.7109375" style="1312" customWidth="1"/>
    <col min="3337" max="3337" width="14.7109375" style="1312" customWidth="1"/>
    <col min="3338" max="3338" width="30.7109375" style="1312" customWidth="1"/>
    <col min="3339" max="3584" width="9.140625" style="1312"/>
    <col min="3585" max="3585" width="8.7109375" style="1312" customWidth="1"/>
    <col min="3586" max="3586" width="45.7109375" style="1312" customWidth="1"/>
    <col min="3587" max="3587" width="15.7109375" style="1312" customWidth="1"/>
    <col min="3588" max="3589" width="17.7109375" style="1312" customWidth="1"/>
    <col min="3590" max="3590" width="14.7109375" style="1312" customWidth="1"/>
    <col min="3591" max="3591" width="35.7109375" style="1312" customWidth="1"/>
    <col min="3592" max="3592" width="17.7109375" style="1312" customWidth="1"/>
    <col min="3593" max="3593" width="14.7109375" style="1312" customWidth="1"/>
    <col min="3594" max="3594" width="30.7109375" style="1312" customWidth="1"/>
    <col min="3595" max="3840" width="9.140625" style="1312"/>
    <col min="3841" max="3841" width="8.7109375" style="1312" customWidth="1"/>
    <col min="3842" max="3842" width="45.7109375" style="1312" customWidth="1"/>
    <col min="3843" max="3843" width="15.7109375" style="1312" customWidth="1"/>
    <col min="3844" max="3845" width="17.7109375" style="1312" customWidth="1"/>
    <col min="3846" max="3846" width="14.7109375" style="1312" customWidth="1"/>
    <col min="3847" max="3847" width="35.7109375" style="1312" customWidth="1"/>
    <col min="3848" max="3848" width="17.7109375" style="1312" customWidth="1"/>
    <col min="3849" max="3849" width="14.7109375" style="1312" customWidth="1"/>
    <col min="3850" max="3850" width="30.7109375" style="1312" customWidth="1"/>
    <col min="3851" max="4096" width="9.140625" style="1312"/>
    <col min="4097" max="4097" width="8.7109375" style="1312" customWidth="1"/>
    <col min="4098" max="4098" width="45.7109375" style="1312" customWidth="1"/>
    <col min="4099" max="4099" width="15.7109375" style="1312" customWidth="1"/>
    <col min="4100" max="4101" width="17.7109375" style="1312" customWidth="1"/>
    <col min="4102" max="4102" width="14.7109375" style="1312" customWidth="1"/>
    <col min="4103" max="4103" width="35.7109375" style="1312" customWidth="1"/>
    <col min="4104" max="4104" width="17.7109375" style="1312" customWidth="1"/>
    <col min="4105" max="4105" width="14.7109375" style="1312" customWidth="1"/>
    <col min="4106" max="4106" width="30.7109375" style="1312" customWidth="1"/>
    <col min="4107" max="4352" width="9.140625" style="1312"/>
    <col min="4353" max="4353" width="8.7109375" style="1312" customWidth="1"/>
    <col min="4354" max="4354" width="45.7109375" style="1312" customWidth="1"/>
    <col min="4355" max="4355" width="15.7109375" style="1312" customWidth="1"/>
    <col min="4356" max="4357" width="17.7109375" style="1312" customWidth="1"/>
    <col min="4358" max="4358" width="14.7109375" style="1312" customWidth="1"/>
    <col min="4359" max="4359" width="35.7109375" style="1312" customWidth="1"/>
    <col min="4360" max="4360" width="17.7109375" style="1312" customWidth="1"/>
    <col min="4361" max="4361" width="14.7109375" style="1312" customWidth="1"/>
    <col min="4362" max="4362" width="30.7109375" style="1312" customWidth="1"/>
    <col min="4363" max="4608" width="9.140625" style="1312"/>
    <col min="4609" max="4609" width="8.7109375" style="1312" customWidth="1"/>
    <col min="4610" max="4610" width="45.7109375" style="1312" customWidth="1"/>
    <col min="4611" max="4611" width="15.7109375" style="1312" customWidth="1"/>
    <col min="4612" max="4613" width="17.7109375" style="1312" customWidth="1"/>
    <col min="4614" max="4614" width="14.7109375" style="1312" customWidth="1"/>
    <col min="4615" max="4615" width="35.7109375" style="1312" customWidth="1"/>
    <col min="4616" max="4616" width="17.7109375" style="1312" customWidth="1"/>
    <col min="4617" max="4617" width="14.7109375" style="1312" customWidth="1"/>
    <col min="4618" max="4618" width="30.7109375" style="1312" customWidth="1"/>
    <col min="4619" max="4864" width="9.140625" style="1312"/>
    <col min="4865" max="4865" width="8.7109375" style="1312" customWidth="1"/>
    <col min="4866" max="4866" width="45.7109375" style="1312" customWidth="1"/>
    <col min="4867" max="4867" width="15.7109375" style="1312" customWidth="1"/>
    <col min="4868" max="4869" width="17.7109375" style="1312" customWidth="1"/>
    <col min="4870" max="4870" width="14.7109375" style="1312" customWidth="1"/>
    <col min="4871" max="4871" width="35.7109375" style="1312" customWidth="1"/>
    <col min="4872" max="4872" width="17.7109375" style="1312" customWidth="1"/>
    <col min="4873" max="4873" width="14.7109375" style="1312" customWidth="1"/>
    <col min="4874" max="4874" width="30.7109375" style="1312" customWidth="1"/>
    <col min="4875" max="5120" width="9.140625" style="1312"/>
    <col min="5121" max="5121" width="8.7109375" style="1312" customWidth="1"/>
    <col min="5122" max="5122" width="45.7109375" style="1312" customWidth="1"/>
    <col min="5123" max="5123" width="15.7109375" style="1312" customWidth="1"/>
    <col min="5124" max="5125" width="17.7109375" style="1312" customWidth="1"/>
    <col min="5126" max="5126" width="14.7109375" style="1312" customWidth="1"/>
    <col min="5127" max="5127" width="35.7109375" style="1312" customWidth="1"/>
    <col min="5128" max="5128" width="17.7109375" style="1312" customWidth="1"/>
    <col min="5129" max="5129" width="14.7109375" style="1312" customWidth="1"/>
    <col min="5130" max="5130" width="30.7109375" style="1312" customWidth="1"/>
    <col min="5131" max="5376" width="9.140625" style="1312"/>
    <col min="5377" max="5377" width="8.7109375" style="1312" customWidth="1"/>
    <col min="5378" max="5378" width="45.7109375" style="1312" customWidth="1"/>
    <col min="5379" max="5379" width="15.7109375" style="1312" customWidth="1"/>
    <col min="5380" max="5381" width="17.7109375" style="1312" customWidth="1"/>
    <col min="5382" max="5382" width="14.7109375" style="1312" customWidth="1"/>
    <col min="5383" max="5383" width="35.7109375" style="1312" customWidth="1"/>
    <col min="5384" max="5384" width="17.7109375" style="1312" customWidth="1"/>
    <col min="5385" max="5385" width="14.7109375" style="1312" customWidth="1"/>
    <col min="5386" max="5386" width="30.7109375" style="1312" customWidth="1"/>
    <col min="5387" max="5632" width="9.140625" style="1312"/>
    <col min="5633" max="5633" width="8.7109375" style="1312" customWidth="1"/>
    <col min="5634" max="5634" width="45.7109375" style="1312" customWidth="1"/>
    <col min="5635" max="5635" width="15.7109375" style="1312" customWidth="1"/>
    <col min="5636" max="5637" width="17.7109375" style="1312" customWidth="1"/>
    <col min="5638" max="5638" width="14.7109375" style="1312" customWidth="1"/>
    <col min="5639" max="5639" width="35.7109375" style="1312" customWidth="1"/>
    <col min="5640" max="5640" width="17.7109375" style="1312" customWidth="1"/>
    <col min="5641" max="5641" width="14.7109375" style="1312" customWidth="1"/>
    <col min="5642" max="5642" width="30.7109375" style="1312" customWidth="1"/>
    <col min="5643" max="5888" width="9.140625" style="1312"/>
    <col min="5889" max="5889" width="8.7109375" style="1312" customWidth="1"/>
    <col min="5890" max="5890" width="45.7109375" style="1312" customWidth="1"/>
    <col min="5891" max="5891" width="15.7109375" style="1312" customWidth="1"/>
    <col min="5892" max="5893" width="17.7109375" style="1312" customWidth="1"/>
    <col min="5894" max="5894" width="14.7109375" style="1312" customWidth="1"/>
    <col min="5895" max="5895" width="35.7109375" style="1312" customWidth="1"/>
    <col min="5896" max="5896" width="17.7109375" style="1312" customWidth="1"/>
    <col min="5897" max="5897" width="14.7109375" style="1312" customWidth="1"/>
    <col min="5898" max="5898" width="30.7109375" style="1312" customWidth="1"/>
    <col min="5899" max="6144" width="9.140625" style="1312"/>
    <col min="6145" max="6145" width="8.7109375" style="1312" customWidth="1"/>
    <col min="6146" max="6146" width="45.7109375" style="1312" customWidth="1"/>
    <col min="6147" max="6147" width="15.7109375" style="1312" customWidth="1"/>
    <col min="6148" max="6149" width="17.7109375" style="1312" customWidth="1"/>
    <col min="6150" max="6150" width="14.7109375" style="1312" customWidth="1"/>
    <col min="6151" max="6151" width="35.7109375" style="1312" customWidth="1"/>
    <col min="6152" max="6152" width="17.7109375" style="1312" customWidth="1"/>
    <col min="6153" max="6153" width="14.7109375" style="1312" customWidth="1"/>
    <col min="6154" max="6154" width="30.7109375" style="1312" customWidth="1"/>
    <col min="6155" max="6400" width="9.140625" style="1312"/>
    <col min="6401" max="6401" width="8.7109375" style="1312" customWidth="1"/>
    <col min="6402" max="6402" width="45.7109375" style="1312" customWidth="1"/>
    <col min="6403" max="6403" width="15.7109375" style="1312" customWidth="1"/>
    <col min="6404" max="6405" width="17.7109375" style="1312" customWidth="1"/>
    <col min="6406" max="6406" width="14.7109375" style="1312" customWidth="1"/>
    <col min="6407" max="6407" width="35.7109375" style="1312" customWidth="1"/>
    <col min="6408" max="6408" width="17.7109375" style="1312" customWidth="1"/>
    <col min="6409" max="6409" width="14.7109375" style="1312" customWidth="1"/>
    <col min="6410" max="6410" width="30.7109375" style="1312" customWidth="1"/>
    <col min="6411" max="6656" width="9.140625" style="1312"/>
    <col min="6657" max="6657" width="8.7109375" style="1312" customWidth="1"/>
    <col min="6658" max="6658" width="45.7109375" style="1312" customWidth="1"/>
    <col min="6659" max="6659" width="15.7109375" style="1312" customWidth="1"/>
    <col min="6660" max="6661" width="17.7109375" style="1312" customWidth="1"/>
    <col min="6662" max="6662" width="14.7109375" style="1312" customWidth="1"/>
    <col min="6663" max="6663" width="35.7109375" style="1312" customWidth="1"/>
    <col min="6664" max="6664" width="17.7109375" style="1312" customWidth="1"/>
    <col min="6665" max="6665" width="14.7109375" style="1312" customWidth="1"/>
    <col min="6666" max="6666" width="30.7109375" style="1312" customWidth="1"/>
    <col min="6667" max="6912" width="9.140625" style="1312"/>
    <col min="6913" max="6913" width="8.7109375" style="1312" customWidth="1"/>
    <col min="6914" max="6914" width="45.7109375" style="1312" customWidth="1"/>
    <col min="6915" max="6915" width="15.7109375" style="1312" customWidth="1"/>
    <col min="6916" max="6917" width="17.7109375" style="1312" customWidth="1"/>
    <col min="6918" max="6918" width="14.7109375" style="1312" customWidth="1"/>
    <col min="6919" max="6919" width="35.7109375" style="1312" customWidth="1"/>
    <col min="6920" max="6920" width="17.7109375" style="1312" customWidth="1"/>
    <col min="6921" max="6921" width="14.7109375" style="1312" customWidth="1"/>
    <col min="6922" max="6922" width="30.7109375" style="1312" customWidth="1"/>
    <col min="6923" max="7168" width="9.140625" style="1312"/>
    <col min="7169" max="7169" width="8.7109375" style="1312" customWidth="1"/>
    <col min="7170" max="7170" width="45.7109375" style="1312" customWidth="1"/>
    <col min="7171" max="7171" width="15.7109375" style="1312" customWidth="1"/>
    <col min="7172" max="7173" width="17.7109375" style="1312" customWidth="1"/>
    <col min="7174" max="7174" width="14.7109375" style="1312" customWidth="1"/>
    <col min="7175" max="7175" width="35.7109375" style="1312" customWidth="1"/>
    <col min="7176" max="7176" width="17.7109375" style="1312" customWidth="1"/>
    <col min="7177" max="7177" width="14.7109375" style="1312" customWidth="1"/>
    <col min="7178" max="7178" width="30.7109375" style="1312" customWidth="1"/>
    <col min="7179" max="7424" width="9.140625" style="1312"/>
    <col min="7425" max="7425" width="8.7109375" style="1312" customWidth="1"/>
    <col min="7426" max="7426" width="45.7109375" style="1312" customWidth="1"/>
    <col min="7427" max="7427" width="15.7109375" style="1312" customWidth="1"/>
    <col min="7428" max="7429" width="17.7109375" style="1312" customWidth="1"/>
    <col min="7430" max="7430" width="14.7109375" style="1312" customWidth="1"/>
    <col min="7431" max="7431" width="35.7109375" style="1312" customWidth="1"/>
    <col min="7432" max="7432" width="17.7109375" style="1312" customWidth="1"/>
    <col min="7433" max="7433" width="14.7109375" style="1312" customWidth="1"/>
    <col min="7434" max="7434" width="30.7109375" style="1312" customWidth="1"/>
    <col min="7435" max="7680" width="9.140625" style="1312"/>
    <col min="7681" max="7681" width="8.7109375" style="1312" customWidth="1"/>
    <col min="7682" max="7682" width="45.7109375" style="1312" customWidth="1"/>
    <col min="7683" max="7683" width="15.7109375" style="1312" customWidth="1"/>
    <col min="7684" max="7685" width="17.7109375" style="1312" customWidth="1"/>
    <col min="7686" max="7686" width="14.7109375" style="1312" customWidth="1"/>
    <col min="7687" max="7687" width="35.7109375" style="1312" customWidth="1"/>
    <col min="7688" max="7688" width="17.7109375" style="1312" customWidth="1"/>
    <col min="7689" max="7689" width="14.7109375" style="1312" customWidth="1"/>
    <col min="7690" max="7690" width="30.7109375" style="1312" customWidth="1"/>
    <col min="7691" max="7936" width="9.140625" style="1312"/>
    <col min="7937" max="7937" width="8.7109375" style="1312" customWidth="1"/>
    <col min="7938" max="7938" width="45.7109375" style="1312" customWidth="1"/>
    <col min="7939" max="7939" width="15.7109375" style="1312" customWidth="1"/>
    <col min="7940" max="7941" width="17.7109375" style="1312" customWidth="1"/>
    <col min="7942" max="7942" width="14.7109375" style="1312" customWidth="1"/>
    <col min="7943" max="7943" width="35.7109375" style="1312" customWidth="1"/>
    <col min="7944" max="7944" width="17.7109375" style="1312" customWidth="1"/>
    <col min="7945" max="7945" width="14.7109375" style="1312" customWidth="1"/>
    <col min="7946" max="7946" width="30.7109375" style="1312" customWidth="1"/>
    <col min="7947" max="8192" width="9.140625" style="1312"/>
    <col min="8193" max="8193" width="8.7109375" style="1312" customWidth="1"/>
    <col min="8194" max="8194" width="45.7109375" style="1312" customWidth="1"/>
    <col min="8195" max="8195" width="15.7109375" style="1312" customWidth="1"/>
    <col min="8196" max="8197" width="17.7109375" style="1312" customWidth="1"/>
    <col min="8198" max="8198" width="14.7109375" style="1312" customWidth="1"/>
    <col min="8199" max="8199" width="35.7109375" style="1312" customWidth="1"/>
    <col min="8200" max="8200" width="17.7109375" style="1312" customWidth="1"/>
    <col min="8201" max="8201" width="14.7109375" style="1312" customWidth="1"/>
    <col min="8202" max="8202" width="30.7109375" style="1312" customWidth="1"/>
    <col min="8203" max="8448" width="9.140625" style="1312"/>
    <col min="8449" max="8449" width="8.7109375" style="1312" customWidth="1"/>
    <col min="8450" max="8450" width="45.7109375" style="1312" customWidth="1"/>
    <col min="8451" max="8451" width="15.7109375" style="1312" customWidth="1"/>
    <col min="8452" max="8453" width="17.7109375" style="1312" customWidth="1"/>
    <col min="8454" max="8454" width="14.7109375" style="1312" customWidth="1"/>
    <col min="8455" max="8455" width="35.7109375" style="1312" customWidth="1"/>
    <col min="8456" max="8456" width="17.7109375" style="1312" customWidth="1"/>
    <col min="8457" max="8457" width="14.7109375" style="1312" customWidth="1"/>
    <col min="8458" max="8458" width="30.7109375" style="1312" customWidth="1"/>
    <col min="8459" max="8704" width="9.140625" style="1312"/>
    <col min="8705" max="8705" width="8.7109375" style="1312" customWidth="1"/>
    <col min="8706" max="8706" width="45.7109375" style="1312" customWidth="1"/>
    <col min="8707" max="8707" width="15.7109375" style="1312" customWidth="1"/>
    <col min="8708" max="8709" width="17.7109375" style="1312" customWidth="1"/>
    <col min="8710" max="8710" width="14.7109375" style="1312" customWidth="1"/>
    <col min="8711" max="8711" width="35.7109375" style="1312" customWidth="1"/>
    <col min="8712" max="8712" width="17.7109375" style="1312" customWidth="1"/>
    <col min="8713" max="8713" width="14.7109375" style="1312" customWidth="1"/>
    <col min="8714" max="8714" width="30.7109375" style="1312" customWidth="1"/>
    <col min="8715" max="8960" width="9.140625" style="1312"/>
    <col min="8961" max="8961" width="8.7109375" style="1312" customWidth="1"/>
    <col min="8962" max="8962" width="45.7109375" style="1312" customWidth="1"/>
    <col min="8963" max="8963" width="15.7109375" style="1312" customWidth="1"/>
    <col min="8964" max="8965" width="17.7109375" style="1312" customWidth="1"/>
    <col min="8966" max="8966" width="14.7109375" style="1312" customWidth="1"/>
    <col min="8967" max="8967" width="35.7109375" style="1312" customWidth="1"/>
    <col min="8968" max="8968" width="17.7109375" style="1312" customWidth="1"/>
    <col min="8969" max="8969" width="14.7109375" style="1312" customWidth="1"/>
    <col min="8970" max="8970" width="30.7109375" style="1312" customWidth="1"/>
    <col min="8971" max="9216" width="9.140625" style="1312"/>
    <col min="9217" max="9217" width="8.7109375" style="1312" customWidth="1"/>
    <col min="9218" max="9218" width="45.7109375" style="1312" customWidth="1"/>
    <col min="9219" max="9219" width="15.7109375" style="1312" customWidth="1"/>
    <col min="9220" max="9221" width="17.7109375" style="1312" customWidth="1"/>
    <col min="9222" max="9222" width="14.7109375" style="1312" customWidth="1"/>
    <col min="9223" max="9223" width="35.7109375" style="1312" customWidth="1"/>
    <col min="9224" max="9224" width="17.7109375" style="1312" customWidth="1"/>
    <col min="9225" max="9225" width="14.7109375" style="1312" customWidth="1"/>
    <col min="9226" max="9226" width="30.7109375" style="1312" customWidth="1"/>
    <col min="9227" max="9472" width="9.140625" style="1312"/>
    <col min="9473" max="9473" width="8.7109375" style="1312" customWidth="1"/>
    <col min="9474" max="9474" width="45.7109375" style="1312" customWidth="1"/>
    <col min="9475" max="9475" width="15.7109375" style="1312" customWidth="1"/>
    <col min="9476" max="9477" width="17.7109375" style="1312" customWidth="1"/>
    <col min="9478" max="9478" width="14.7109375" style="1312" customWidth="1"/>
    <col min="9479" max="9479" width="35.7109375" style="1312" customWidth="1"/>
    <col min="9480" max="9480" width="17.7109375" style="1312" customWidth="1"/>
    <col min="9481" max="9481" width="14.7109375" style="1312" customWidth="1"/>
    <col min="9482" max="9482" width="30.7109375" style="1312" customWidth="1"/>
    <col min="9483" max="9728" width="9.140625" style="1312"/>
    <col min="9729" max="9729" width="8.7109375" style="1312" customWidth="1"/>
    <col min="9730" max="9730" width="45.7109375" style="1312" customWidth="1"/>
    <col min="9731" max="9731" width="15.7109375" style="1312" customWidth="1"/>
    <col min="9732" max="9733" width="17.7109375" style="1312" customWidth="1"/>
    <col min="9734" max="9734" width="14.7109375" style="1312" customWidth="1"/>
    <col min="9735" max="9735" width="35.7109375" style="1312" customWidth="1"/>
    <col min="9736" max="9736" width="17.7109375" style="1312" customWidth="1"/>
    <col min="9737" max="9737" width="14.7109375" style="1312" customWidth="1"/>
    <col min="9738" max="9738" width="30.7109375" style="1312" customWidth="1"/>
    <col min="9739" max="9984" width="9.140625" style="1312"/>
    <col min="9985" max="9985" width="8.7109375" style="1312" customWidth="1"/>
    <col min="9986" max="9986" width="45.7109375" style="1312" customWidth="1"/>
    <col min="9987" max="9987" width="15.7109375" style="1312" customWidth="1"/>
    <col min="9988" max="9989" width="17.7109375" style="1312" customWidth="1"/>
    <col min="9990" max="9990" width="14.7109375" style="1312" customWidth="1"/>
    <col min="9991" max="9991" width="35.7109375" style="1312" customWidth="1"/>
    <col min="9992" max="9992" width="17.7109375" style="1312" customWidth="1"/>
    <col min="9993" max="9993" width="14.7109375" style="1312" customWidth="1"/>
    <col min="9994" max="9994" width="30.7109375" style="1312" customWidth="1"/>
    <col min="9995" max="10240" width="9.140625" style="1312"/>
    <col min="10241" max="10241" width="8.7109375" style="1312" customWidth="1"/>
    <col min="10242" max="10242" width="45.7109375" style="1312" customWidth="1"/>
    <col min="10243" max="10243" width="15.7109375" style="1312" customWidth="1"/>
    <col min="10244" max="10245" width="17.7109375" style="1312" customWidth="1"/>
    <col min="10246" max="10246" width="14.7109375" style="1312" customWidth="1"/>
    <col min="10247" max="10247" width="35.7109375" style="1312" customWidth="1"/>
    <col min="10248" max="10248" width="17.7109375" style="1312" customWidth="1"/>
    <col min="10249" max="10249" width="14.7109375" style="1312" customWidth="1"/>
    <col min="10250" max="10250" width="30.7109375" style="1312" customWidth="1"/>
    <col min="10251" max="10496" width="9.140625" style="1312"/>
    <col min="10497" max="10497" width="8.7109375" style="1312" customWidth="1"/>
    <col min="10498" max="10498" width="45.7109375" style="1312" customWidth="1"/>
    <col min="10499" max="10499" width="15.7109375" style="1312" customWidth="1"/>
    <col min="10500" max="10501" width="17.7109375" style="1312" customWidth="1"/>
    <col min="10502" max="10502" width="14.7109375" style="1312" customWidth="1"/>
    <col min="10503" max="10503" width="35.7109375" style="1312" customWidth="1"/>
    <col min="10504" max="10504" width="17.7109375" style="1312" customWidth="1"/>
    <col min="10505" max="10505" width="14.7109375" style="1312" customWidth="1"/>
    <col min="10506" max="10506" width="30.7109375" style="1312" customWidth="1"/>
    <col min="10507" max="10752" width="9.140625" style="1312"/>
    <col min="10753" max="10753" width="8.7109375" style="1312" customWidth="1"/>
    <col min="10754" max="10754" width="45.7109375" style="1312" customWidth="1"/>
    <col min="10755" max="10755" width="15.7109375" style="1312" customWidth="1"/>
    <col min="10756" max="10757" width="17.7109375" style="1312" customWidth="1"/>
    <col min="10758" max="10758" width="14.7109375" style="1312" customWidth="1"/>
    <col min="10759" max="10759" width="35.7109375" style="1312" customWidth="1"/>
    <col min="10760" max="10760" width="17.7109375" style="1312" customWidth="1"/>
    <col min="10761" max="10761" width="14.7109375" style="1312" customWidth="1"/>
    <col min="10762" max="10762" width="30.7109375" style="1312" customWidth="1"/>
    <col min="10763" max="11008" width="9.140625" style="1312"/>
    <col min="11009" max="11009" width="8.7109375" style="1312" customWidth="1"/>
    <col min="11010" max="11010" width="45.7109375" style="1312" customWidth="1"/>
    <col min="11011" max="11011" width="15.7109375" style="1312" customWidth="1"/>
    <col min="11012" max="11013" width="17.7109375" style="1312" customWidth="1"/>
    <col min="11014" max="11014" width="14.7109375" style="1312" customWidth="1"/>
    <col min="11015" max="11015" width="35.7109375" style="1312" customWidth="1"/>
    <col min="11016" max="11016" width="17.7109375" style="1312" customWidth="1"/>
    <col min="11017" max="11017" width="14.7109375" style="1312" customWidth="1"/>
    <col min="11018" max="11018" width="30.7109375" style="1312" customWidth="1"/>
    <col min="11019" max="11264" width="9.140625" style="1312"/>
    <col min="11265" max="11265" width="8.7109375" style="1312" customWidth="1"/>
    <col min="11266" max="11266" width="45.7109375" style="1312" customWidth="1"/>
    <col min="11267" max="11267" width="15.7109375" style="1312" customWidth="1"/>
    <col min="11268" max="11269" width="17.7109375" style="1312" customWidth="1"/>
    <col min="11270" max="11270" width="14.7109375" style="1312" customWidth="1"/>
    <col min="11271" max="11271" width="35.7109375" style="1312" customWidth="1"/>
    <col min="11272" max="11272" width="17.7109375" style="1312" customWidth="1"/>
    <col min="11273" max="11273" width="14.7109375" style="1312" customWidth="1"/>
    <col min="11274" max="11274" width="30.7109375" style="1312" customWidth="1"/>
    <col min="11275" max="11520" width="9.140625" style="1312"/>
    <col min="11521" max="11521" width="8.7109375" style="1312" customWidth="1"/>
    <col min="11522" max="11522" width="45.7109375" style="1312" customWidth="1"/>
    <col min="11523" max="11523" width="15.7109375" style="1312" customWidth="1"/>
    <col min="11524" max="11525" width="17.7109375" style="1312" customWidth="1"/>
    <col min="11526" max="11526" width="14.7109375" style="1312" customWidth="1"/>
    <col min="11527" max="11527" width="35.7109375" style="1312" customWidth="1"/>
    <col min="11528" max="11528" width="17.7109375" style="1312" customWidth="1"/>
    <col min="11529" max="11529" width="14.7109375" style="1312" customWidth="1"/>
    <col min="11530" max="11530" width="30.7109375" style="1312" customWidth="1"/>
    <col min="11531" max="11776" width="9.140625" style="1312"/>
    <col min="11777" max="11777" width="8.7109375" style="1312" customWidth="1"/>
    <col min="11778" max="11778" width="45.7109375" style="1312" customWidth="1"/>
    <col min="11779" max="11779" width="15.7109375" style="1312" customWidth="1"/>
    <col min="11780" max="11781" width="17.7109375" style="1312" customWidth="1"/>
    <col min="11782" max="11782" width="14.7109375" style="1312" customWidth="1"/>
    <col min="11783" max="11783" width="35.7109375" style="1312" customWidth="1"/>
    <col min="11784" max="11784" width="17.7109375" style="1312" customWidth="1"/>
    <col min="11785" max="11785" width="14.7109375" style="1312" customWidth="1"/>
    <col min="11786" max="11786" width="30.7109375" style="1312" customWidth="1"/>
    <col min="11787" max="12032" width="9.140625" style="1312"/>
    <col min="12033" max="12033" width="8.7109375" style="1312" customWidth="1"/>
    <col min="12034" max="12034" width="45.7109375" style="1312" customWidth="1"/>
    <col min="12035" max="12035" width="15.7109375" style="1312" customWidth="1"/>
    <col min="12036" max="12037" width="17.7109375" style="1312" customWidth="1"/>
    <col min="12038" max="12038" width="14.7109375" style="1312" customWidth="1"/>
    <col min="12039" max="12039" width="35.7109375" style="1312" customWidth="1"/>
    <col min="12040" max="12040" width="17.7109375" style="1312" customWidth="1"/>
    <col min="12041" max="12041" width="14.7109375" style="1312" customWidth="1"/>
    <col min="12042" max="12042" width="30.7109375" style="1312" customWidth="1"/>
    <col min="12043" max="12288" width="9.140625" style="1312"/>
    <col min="12289" max="12289" width="8.7109375" style="1312" customWidth="1"/>
    <col min="12290" max="12290" width="45.7109375" style="1312" customWidth="1"/>
    <col min="12291" max="12291" width="15.7109375" style="1312" customWidth="1"/>
    <col min="12292" max="12293" width="17.7109375" style="1312" customWidth="1"/>
    <col min="12294" max="12294" width="14.7109375" style="1312" customWidth="1"/>
    <col min="12295" max="12295" width="35.7109375" style="1312" customWidth="1"/>
    <col min="12296" max="12296" width="17.7109375" style="1312" customWidth="1"/>
    <col min="12297" max="12297" width="14.7109375" style="1312" customWidth="1"/>
    <col min="12298" max="12298" width="30.7109375" style="1312" customWidth="1"/>
    <col min="12299" max="12544" width="9.140625" style="1312"/>
    <col min="12545" max="12545" width="8.7109375" style="1312" customWidth="1"/>
    <col min="12546" max="12546" width="45.7109375" style="1312" customWidth="1"/>
    <col min="12547" max="12547" width="15.7109375" style="1312" customWidth="1"/>
    <col min="12548" max="12549" width="17.7109375" style="1312" customWidth="1"/>
    <col min="12550" max="12550" width="14.7109375" style="1312" customWidth="1"/>
    <col min="12551" max="12551" width="35.7109375" style="1312" customWidth="1"/>
    <col min="12552" max="12552" width="17.7109375" style="1312" customWidth="1"/>
    <col min="12553" max="12553" width="14.7109375" style="1312" customWidth="1"/>
    <col min="12554" max="12554" width="30.7109375" style="1312" customWidth="1"/>
    <col min="12555" max="12800" width="9.140625" style="1312"/>
    <col min="12801" max="12801" width="8.7109375" style="1312" customWidth="1"/>
    <col min="12802" max="12802" width="45.7109375" style="1312" customWidth="1"/>
    <col min="12803" max="12803" width="15.7109375" style="1312" customWidth="1"/>
    <col min="12804" max="12805" width="17.7109375" style="1312" customWidth="1"/>
    <col min="12806" max="12806" width="14.7109375" style="1312" customWidth="1"/>
    <col min="12807" max="12807" width="35.7109375" style="1312" customWidth="1"/>
    <col min="12808" max="12808" width="17.7109375" style="1312" customWidth="1"/>
    <col min="12809" max="12809" width="14.7109375" style="1312" customWidth="1"/>
    <col min="12810" max="12810" width="30.7109375" style="1312" customWidth="1"/>
    <col min="12811" max="13056" width="9.140625" style="1312"/>
    <col min="13057" max="13057" width="8.7109375" style="1312" customWidth="1"/>
    <col min="13058" max="13058" width="45.7109375" style="1312" customWidth="1"/>
    <col min="13059" max="13059" width="15.7109375" style="1312" customWidth="1"/>
    <col min="13060" max="13061" width="17.7109375" style="1312" customWidth="1"/>
    <col min="13062" max="13062" width="14.7109375" style="1312" customWidth="1"/>
    <col min="13063" max="13063" width="35.7109375" style="1312" customWidth="1"/>
    <col min="13064" max="13064" width="17.7109375" style="1312" customWidth="1"/>
    <col min="13065" max="13065" width="14.7109375" style="1312" customWidth="1"/>
    <col min="13066" max="13066" width="30.7109375" style="1312" customWidth="1"/>
    <col min="13067" max="13312" width="9.140625" style="1312"/>
    <col min="13313" max="13313" width="8.7109375" style="1312" customWidth="1"/>
    <col min="13314" max="13314" width="45.7109375" style="1312" customWidth="1"/>
    <col min="13315" max="13315" width="15.7109375" style="1312" customWidth="1"/>
    <col min="13316" max="13317" width="17.7109375" style="1312" customWidth="1"/>
    <col min="13318" max="13318" width="14.7109375" style="1312" customWidth="1"/>
    <col min="13319" max="13319" width="35.7109375" style="1312" customWidth="1"/>
    <col min="13320" max="13320" width="17.7109375" style="1312" customWidth="1"/>
    <col min="13321" max="13321" width="14.7109375" style="1312" customWidth="1"/>
    <col min="13322" max="13322" width="30.7109375" style="1312" customWidth="1"/>
    <col min="13323" max="13568" width="9.140625" style="1312"/>
    <col min="13569" max="13569" width="8.7109375" style="1312" customWidth="1"/>
    <col min="13570" max="13570" width="45.7109375" style="1312" customWidth="1"/>
    <col min="13571" max="13571" width="15.7109375" style="1312" customWidth="1"/>
    <col min="13572" max="13573" width="17.7109375" style="1312" customWidth="1"/>
    <col min="13574" max="13574" width="14.7109375" style="1312" customWidth="1"/>
    <col min="13575" max="13575" width="35.7109375" style="1312" customWidth="1"/>
    <col min="13576" max="13576" width="17.7109375" style="1312" customWidth="1"/>
    <col min="13577" max="13577" width="14.7109375" style="1312" customWidth="1"/>
    <col min="13578" max="13578" width="30.7109375" style="1312" customWidth="1"/>
    <col min="13579" max="13824" width="9.140625" style="1312"/>
    <col min="13825" max="13825" width="8.7109375" style="1312" customWidth="1"/>
    <col min="13826" max="13826" width="45.7109375" style="1312" customWidth="1"/>
    <col min="13827" max="13827" width="15.7109375" style="1312" customWidth="1"/>
    <col min="13828" max="13829" width="17.7109375" style="1312" customWidth="1"/>
    <col min="13830" max="13830" width="14.7109375" style="1312" customWidth="1"/>
    <col min="13831" max="13831" width="35.7109375" style="1312" customWidth="1"/>
    <col min="13832" max="13832" width="17.7109375" style="1312" customWidth="1"/>
    <col min="13833" max="13833" width="14.7109375" style="1312" customWidth="1"/>
    <col min="13834" max="13834" width="30.7109375" style="1312" customWidth="1"/>
    <col min="13835" max="14080" width="9.140625" style="1312"/>
    <col min="14081" max="14081" width="8.7109375" style="1312" customWidth="1"/>
    <col min="14082" max="14082" width="45.7109375" style="1312" customWidth="1"/>
    <col min="14083" max="14083" width="15.7109375" style="1312" customWidth="1"/>
    <col min="14084" max="14085" width="17.7109375" style="1312" customWidth="1"/>
    <col min="14086" max="14086" width="14.7109375" style="1312" customWidth="1"/>
    <col min="14087" max="14087" width="35.7109375" style="1312" customWidth="1"/>
    <col min="14088" max="14088" width="17.7109375" style="1312" customWidth="1"/>
    <col min="14089" max="14089" width="14.7109375" style="1312" customWidth="1"/>
    <col min="14090" max="14090" width="30.7109375" style="1312" customWidth="1"/>
    <col min="14091" max="14336" width="9.140625" style="1312"/>
    <col min="14337" max="14337" width="8.7109375" style="1312" customWidth="1"/>
    <col min="14338" max="14338" width="45.7109375" style="1312" customWidth="1"/>
    <col min="14339" max="14339" width="15.7109375" style="1312" customWidth="1"/>
    <col min="14340" max="14341" width="17.7109375" style="1312" customWidth="1"/>
    <col min="14342" max="14342" width="14.7109375" style="1312" customWidth="1"/>
    <col min="14343" max="14343" width="35.7109375" style="1312" customWidth="1"/>
    <col min="14344" max="14344" width="17.7109375" style="1312" customWidth="1"/>
    <col min="14345" max="14345" width="14.7109375" style="1312" customWidth="1"/>
    <col min="14346" max="14346" width="30.7109375" style="1312" customWidth="1"/>
    <col min="14347" max="14592" width="9.140625" style="1312"/>
    <col min="14593" max="14593" width="8.7109375" style="1312" customWidth="1"/>
    <col min="14594" max="14594" width="45.7109375" style="1312" customWidth="1"/>
    <col min="14595" max="14595" width="15.7109375" style="1312" customWidth="1"/>
    <col min="14596" max="14597" width="17.7109375" style="1312" customWidth="1"/>
    <col min="14598" max="14598" width="14.7109375" style="1312" customWidth="1"/>
    <col min="14599" max="14599" width="35.7109375" style="1312" customWidth="1"/>
    <col min="14600" max="14600" width="17.7109375" style="1312" customWidth="1"/>
    <col min="14601" max="14601" width="14.7109375" style="1312" customWidth="1"/>
    <col min="14602" max="14602" width="30.7109375" style="1312" customWidth="1"/>
    <col min="14603" max="14848" width="9.140625" style="1312"/>
    <col min="14849" max="14849" width="8.7109375" style="1312" customWidth="1"/>
    <col min="14850" max="14850" width="45.7109375" style="1312" customWidth="1"/>
    <col min="14851" max="14851" width="15.7109375" style="1312" customWidth="1"/>
    <col min="14852" max="14853" width="17.7109375" style="1312" customWidth="1"/>
    <col min="14854" max="14854" width="14.7109375" style="1312" customWidth="1"/>
    <col min="14855" max="14855" width="35.7109375" style="1312" customWidth="1"/>
    <col min="14856" max="14856" width="17.7109375" style="1312" customWidth="1"/>
    <col min="14857" max="14857" width="14.7109375" style="1312" customWidth="1"/>
    <col min="14858" max="14858" width="30.7109375" style="1312" customWidth="1"/>
    <col min="14859" max="15104" width="9.140625" style="1312"/>
    <col min="15105" max="15105" width="8.7109375" style="1312" customWidth="1"/>
    <col min="15106" max="15106" width="45.7109375" style="1312" customWidth="1"/>
    <col min="15107" max="15107" width="15.7109375" style="1312" customWidth="1"/>
    <col min="15108" max="15109" width="17.7109375" style="1312" customWidth="1"/>
    <col min="15110" max="15110" width="14.7109375" style="1312" customWidth="1"/>
    <col min="15111" max="15111" width="35.7109375" style="1312" customWidth="1"/>
    <col min="15112" max="15112" width="17.7109375" style="1312" customWidth="1"/>
    <col min="15113" max="15113" width="14.7109375" style="1312" customWidth="1"/>
    <col min="15114" max="15114" width="30.7109375" style="1312" customWidth="1"/>
    <col min="15115" max="15360" width="9.140625" style="1312"/>
    <col min="15361" max="15361" width="8.7109375" style="1312" customWidth="1"/>
    <col min="15362" max="15362" width="45.7109375" style="1312" customWidth="1"/>
    <col min="15363" max="15363" width="15.7109375" style="1312" customWidth="1"/>
    <col min="15364" max="15365" width="17.7109375" style="1312" customWidth="1"/>
    <col min="15366" max="15366" width="14.7109375" style="1312" customWidth="1"/>
    <col min="15367" max="15367" width="35.7109375" style="1312" customWidth="1"/>
    <col min="15368" max="15368" width="17.7109375" style="1312" customWidth="1"/>
    <col min="15369" max="15369" width="14.7109375" style="1312" customWidth="1"/>
    <col min="15370" max="15370" width="30.7109375" style="1312" customWidth="1"/>
    <col min="15371" max="15616" width="9.140625" style="1312"/>
    <col min="15617" max="15617" width="8.7109375" style="1312" customWidth="1"/>
    <col min="15618" max="15618" width="45.7109375" style="1312" customWidth="1"/>
    <col min="15619" max="15619" width="15.7109375" style="1312" customWidth="1"/>
    <col min="15620" max="15621" width="17.7109375" style="1312" customWidth="1"/>
    <col min="15622" max="15622" width="14.7109375" style="1312" customWidth="1"/>
    <col min="15623" max="15623" width="35.7109375" style="1312" customWidth="1"/>
    <col min="15624" max="15624" width="17.7109375" style="1312" customWidth="1"/>
    <col min="15625" max="15625" width="14.7109375" style="1312" customWidth="1"/>
    <col min="15626" max="15626" width="30.7109375" style="1312" customWidth="1"/>
    <col min="15627" max="15872" width="9.140625" style="1312"/>
    <col min="15873" max="15873" width="8.7109375" style="1312" customWidth="1"/>
    <col min="15874" max="15874" width="45.7109375" style="1312" customWidth="1"/>
    <col min="15875" max="15875" width="15.7109375" style="1312" customWidth="1"/>
    <col min="15876" max="15877" width="17.7109375" style="1312" customWidth="1"/>
    <col min="15878" max="15878" width="14.7109375" style="1312" customWidth="1"/>
    <col min="15879" max="15879" width="35.7109375" style="1312" customWidth="1"/>
    <col min="15880" max="15880" width="17.7109375" style="1312" customWidth="1"/>
    <col min="15881" max="15881" width="14.7109375" style="1312" customWidth="1"/>
    <col min="15882" max="15882" width="30.7109375" style="1312" customWidth="1"/>
    <col min="15883" max="16128" width="9.140625" style="1312"/>
    <col min="16129" max="16129" width="8.7109375" style="1312" customWidth="1"/>
    <col min="16130" max="16130" width="45.7109375" style="1312" customWidth="1"/>
    <col min="16131" max="16131" width="15.7109375" style="1312" customWidth="1"/>
    <col min="16132" max="16133" width="17.7109375" style="1312" customWidth="1"/>
    <col min="16134" max="16134" width="14.7109375" style="1312" customWidth="1"/>
    <col min="16135" max="16135" width="35.7109375" style="1312" customWidth="1"/>
    <col min="16136" max="16136" width="17.7109375" style="1312" customWidth="1"/>
    <col min="16137" max="16137" width="14.7109375" style="1312" customWidth="1"/>
    <col min="16138" max="16138" width="30.7109375" style="1312" customWidth="1"/>
    <col min="16139" max="16384" width="9.140625" style="1312"/>
  </cols>
  <sheetData>
    <row r="1" spans="1:10" x14ac:dyDescent="0.25">
      <c r="J1" s="1247" t="s">
        <v>2202</v>
      </c>
    </row>
    <row r="2" spans="1:10" ht="18" customHeight="1" x14ac:dyDescent="0.25">
      <c r="A2" s="2146" t="s">
        <v>315</v>
      </c>
      <c r="B2" s="2146"/>
      <c r="C2" s="2146"/>
      <c r="D2" s="2146"/>
      <c r="E2" s="2146"/>
      <c r="F2" s="2146"/>
      <c r="G2" s="2146"/>
      <c r="H2" s="2146"/>
      <c r="I2" s="2146"/>
      <c r="J2" s="2146"/>
    </row>
    <row r="3" spans="1:10" ht="18" customHeight="1" x14ac:dyDescent="0.25">
      <c r="A3" s="2147" t="s">
        <v>357</v>
      </c>
      <c r="B3" s="2147"/>
      <c r="C3" s="2147"/>
      <c r="D3" s="2147"/>
      <c r="E3" s="2147"/>
      <c r="F3" s="2147"/>
      <c r="G3" s="2147"/>
      <c r="H3" s="2147"/>
      <c r="I3" s="2147"/>
      <c r="J3" s="2147"/>
    </row>
    <row r="4" spans="1:10" ht="18" customHeight="1" x14ac:dyDescent="0.25">
      <c r="A4" s="2147" t="s">
        <v>943</v>
      </c>
      <c r="B4" s="2147"/>
      <c r="C4" s="2147"/>
      <c r="D4" s="2147"/>
      <c r="E4" s="2147"/>
      <c r="F4" s="2147"/>
      <c r="G4" s="2147"/>
      <c r="H4" s="2147"/>
      <c r="I4" s="2147"/>
      <c r="J4" s="2147"/>
    </row>
    <row r="5" spans="1:10" ht="18" customHeight="1" x14ac:dyDescent="0.25">
      <c r="A5" s="2149" t="s">
        <v>339</v>
      </c>
      <c r="B5" s="2149"/>
      <c r="C5" s="2149"/>
      <c r="D5" s="2149"/>
      <c r="E5" s="2149"/>
      <c r="F5" s="2149"/>
      <c r="G5" s="2149"/>
      <c r="H5" s="2149"/>
      <c r="I5" s="2149"/>
      <c r="J5" s="2149"/>
    </row>
    <row r="6" spans="1:10" x14ac:dyDescent="0.25">
      <c r="A6" s="2535"/>
      <c r="B6" s="2535"/>
      <c r="C6" s="2535"/>
      <c r="D6" s="2535"/>
      <c r="E6" s="2535"/>
      <c r="F6" s="2535"/>
      <c r="G6" s="2535"/>
      <c r="H6" s="2535"/>
      <c r="I6" s="2535"/>
      <c r="J6" s="2535"/>
    </row>
    <row r="7" spans="1:10" ht="144" x14ac:dyDescent="0.25">
      <c r="A7" s="1617" t="s">
        <v>6</v>
      </c>
      <c r="B7" s="1379" t="s">
        <v>194</v>
      </c>
      <c r="C7" s="1379" t="s">
        <v>195</v>
      </c>
      <c r="D7" s="597" t="s">
        <v>196</v>
      </c>
      <c r="E7" s="598" t="s">
        <v>515</v>
      </c>
      <c r="F7" s="598" t="s">
        <v>198</v>
      </c>
      <c r="G7" s="1379" t="s">
        <v>359</v>
      </c>
      <c r="H7" s="1379" t="s">
        <v>1621</v>
      </c>
      <c r="I7" s="1379" t="s">
        <v>201</v>
      </c>
      <c r="J7" s="1379" t="s">
        <v>202</v>
      </c>
    </row>
    <row r="8" spans="1:10" x14ac:dyDescent="0.25">
      <c r="A8" s="1560">
        <v>1</v>
      </c>
      <c r="B8" s="758">
        <v>2</v>
      </c>
      <c r="C8" s="758">
        <v>3</v>
      </c>
      <c r="D8" s="1560">
        <v>4</v>
      </c>
      <c r="E8" s="1560">
        <v>5</v>
      </c>
      <c r="F8" s="1560">
        <v>6</v>
      </c>
      <c r="G8" s="758">
        <v>7</v>
      </c>
      <c r="H8" s="1560">
        <v>8</v>
      </c>
      <c r="I8" s="1560">
        <v>9</v>
      </c>
      <c r="J8" s="758">
        <v>10</v>
      </c>
    </row>
    <row r="9" spans="1:10" x14ac:dyDescent="0.25">
      <c r="A9" s="1941" t="s">
        <v>944</v>
      </c>
      <c r="B9" s="1941"/>
      <c r="C9" s="1941"/>
      <c r="D9" s="1941"/>
      <c r="E9" s="1941"/>
      <c r="F9" s="1941"/>
      <c r="G9" s="1941"/>
      <c r="H9" s="1941"/>
      <c r="I9" s="1941"/>
      <c r="J9" s="1941"/>
    </row>
    <row r="10" spans="1:10" s="760" customFormat="1" ht="18" customHeight="1" x14ac:dyDescent="0.25">
      <c r="A10" s="1941" t="s">
        <v>16</v>
      </c>
      <c r="B10" s="1977" t="s">
        <v>945</v>
      </c>
      <c r="C10" s="1314" t="s">
        <v>235</v>
      </c>
      <c r="D10" s="348">
        <f>D11+D12+D13</f>
        <v>0</v>
      </c>
      <c r="E10" s="348">
        <f>E11+E12+E13</f>
        <v>0</v>
      </c>
      <c r="F10" s="348">
        <v>0</v>
      </c>
      <c r="G10" s="759"/>
      <c r="H10" s="348">
        <f>H11+H12+H13</f>
        <v>0</v>
      </c>
      <c r="I10" s="348">
        <v>0</v>
      </c>
      <c r="J10" s="2532" t="s">
        <v>2184</v>
      </c>
    </row>
    <row r="11" spans="1:10" ht="96" customHeight="1" x14ac:dyDescent="0.25">
      <c r="A11" s="1941"/>
      <c r="B11" s="1977"/>
      <c r="C11" s="1557" t="s">
        <v>946</v>
      </c>
      <c r="D11" s="348">
        <v>0</v>
      </c>
      <c r="E11" s="348">
        <v>0</v>
      </c>
      <c r="F11" s="348">
        <v>0</v>
      </c>
      <c r="G11" s="2533"/>
      <c r="H11" s="348">
        <v>0</v>
      </c>
      <c r="I11" s="348">
        <v>0</v>
      </c>
      <c r="J11" s="2532"/>
    </row>
    <row r="12" spans="1:10" ht="69.75" customHeight="1" x14ac:dyDescent="0.25">
      <c r="A12" s="1941"/>
      <c r="B12" s="1977"/>
      <c r="C12" s="1557" t="s">
        <v>205</v>
      </c>
      <c r="D12" s="348">
        <v>0</v>
      </c>
      <c r="E12" s="348">
        <v>0</v>
      </c>
      <c r="F12" s="348">
        <v>0</v>
      </c>
      <c r="G12" s="2533"/>
      <c r="H12" s="348">
        <v>0</v>
      </c>
      <c r="I12" s="348">
        <v>0</v>
      </c>
      <c r="J12" s="2532"/>
    </row>
    <row r="13" spans="1:10" ht="91.5" customHeight="1" x14ac:dyDescent="0.25">
      <c r="A13" s="1941"/>
      <c r="B13" s="1977"/>
      <c r="C13" s="1557" t="s">
        <v>214</v>
      </c>
      <c r="D13" s="348">
        <v>0</v>
      </c>
      <c r="E13" s="348">
        <v>0</v>
      </c>
      <c r="F13" s="348">
        <v>0</v>
      </c>
      <c r="G13" s="2533"/>
      <c r="H13" s="348">
        <v>0</v>
      </c>
      <c r="I13" s="348">
        <v>0</v>
      </c>
      <c r="J13" s="2532"/>
    </row>
    <row r="14" spans="1:10" ht="27" customHeight="1" x14ac:dyDescent="0.25">
      <c r="A14" s="2531" t="s">
        <v>206</v>
      </c>
      <c r="B14" s="1816" t="s">
        <v>947</v>
      </c>
      <c r="C14" s="761" t="s">
        <v>235</v>
      </c>
      <c r="D14" s="1555">
        <v>0</v>
      </c>
      <c r="E14" s="1555">
        <v>0</v>
      </c>
      <c r="F14" s="1555">
        <v>0</v>
      </c>
      <c r="G14" s="2534"/>
      <c r="H14" s="1555">
        <v>0</v>
      </c>
      <c r="I14" s="1555">
        <v>0</v>
      </c>
      <c r="J14" s="2267" t="s">
        <v>2184</v>
      </c>
    </row>
    <row r="15" spans="1:10" ht="94.5" customHeight="1" x14ac:dyDescent="0.25">
      <c r="A15" s="2531"/>
      <c r="B15" s="1816"/>
      <c r="C15" s="1595" t="s">
        <v>946</v>
      </c>
      <c r="D15" s="1555">
        <v>0</v>
      </c>
      <c r="E15" s="1555">
        <v>0</v>
      </c>
      <c r="F15" s="1555">
        <v>0</v>
      </c>
      <c r="G15" s="2534"/>
      <c r="H15" s="1555">
        <v>0</v>
      </c>
      <c r="I15" s="1555">
        <v>0</v>
      </c>
      <c r="J15" s="2267"/>
    </row>
    <row r="16" spans="1:10" ht="77.25" customHeight="1" x14ac:dyDescent="0.25">
      <c r="A16" s="2531"/>
      <c r="B16" s="1816"/>
      <c r="C16" s="1595" t="s">
        <v>205</v>
      </c>
      <c r="D16" s="1555">
        <v>0</v>
      </c>
      <c r="E16" s="1555">
        <v>0</v>
      </c>
      <c r="F16" s="1555">
        <v>0</v>
      </c>
      <c r="G16" s="2534"/>
      <c r="H16" s="1555">
        <v>0</v>
      </c>
      <c r="I16" s="1555">
        <v>0</v>
      </c>
      <c r="J16" s="2267"/>
    </row>
    <row r="17" spans="1:10" ht="87.75" customHeight="1" x14ac:dyDescent="0.25">
      <c r="A17" s="1672"/>
      <c r="B17" s="220" t="s">
        <v>2185</v>
      </c>
      <c r="C17" s="1595" t="s">
        <v>214</v>
      </c>
      <c r="D17" s="1555">
        <v>0</v>
      </c>
      <c r="E17" s="1555">
        <v>0</v>
      </c>
      <c r="F17" s="1555">
        <v>0</v>
      </c>
      <c r="G17" s="1673"/>
      <c r="H17" s="1555">
        <v>0</v>
      </c>
      <c r="I17" s="1555">
        <v>0</v>
      </c>
      <c r="J17" s="1673"/>
    </row>
    <row r="18" spans="1:10" ht="18" customHeight="1" x14ac:dyDescent="0.25">
      <c r="A18" s="1995" t="s">
        <v>209</v>
      </c>
      <c r="B18" s="2239" t="s">
        <v>948</v>
      </c>
      <c r="C18" s="761" t="s">
        <v>235</v>
      </c>
      <c r="D18" s="1555">
        <v>0</v>
      </c>
      <c r="E18" s="1555">
        <v>0</v>
      </c>
      <c r="F18" s="1555">
        <v>0</v>
      </c>
      <c r="G18" s="1816"/>
      <c r="H18" s="1555">
        <v>0</v>
      </c>
      <c r="I18" s="1555">
        <v>0</v>
      </c>
      <c r="J18" s="1816" t="s">
        <v>2184</v>
      </c>
    </row>
    <row r="19" spans="1:10" ht="97.5" customHeight="1" x14ac:dyDescent="0.25">
      <c r="A19" s="1995"/>
      <c r="B19" s="2239"/>
      <c r="C19" s="1595" t="s">
        <v>946</v>
      </c>
      <c r="D19" s="1555">
        <v>0</v>
      </c>
      <c r="E19" s="1555">
        <v>0</v>
      </c>
      <c r="F19" s="1555">
        <v>0</v>
      </c>
      <c r="G19" s="1816"/>
      <c r="H19" s="1555">
        <v>0</v>
      </c>
      <c r="I19" s="1555">
        <v>0</v>
      </c>
      <c r="J19" s="1816"/>
    </row>
    <row r="20" spans="1:10" ht="76.5" customHeight="1" x14ac:dyDescent="0.25">
      <c r="A20" s="1995"/>
      <c r="B20" s="2239"/>
      <c r="C20" s="1595" t="s">
        <v>205</v>
      </c>
      <c r="D20" s="1555">
        <v>0</v>
      </c>
      <c r="E20" s="1555">
        <v>0</v>
      </c>
      <c r="F20" s="1555">
        <v>0</v>
      </c>
      <c r="G20" s="1816"/>
      <c r="H20" s="1555">
        <v>0</v>
      </c>
      <c r="I20" s="1555">
        <v>0</v>
      </c>
      <c r="J20" s="1816"/>
    </row>
    <row r="21" spans="1:10" ht="96" customHeight="1" x14ac:dyDescent="0.25">
      <c r="A21" s="1995"/>
      <c r="B21" s="2239"/>
      <c r="C21" s="1595" t="s">
        <v>214</v>
      </c>
      <c r="D21" s="1555">
        <v>0</v>
      </c>
      <c r="E21" s="1555">
        <v>0</v>
      </c>
      <c r="F21" s="1555">
        <v>0</v>
      </c>
      <c r="G21" s="1816"/>
      <c r="H21" s="1555">
        <v>0</v>
      </c>
      <c r="I21" s="1555">
        <v>0</v>
      </c>
      <c r="J21" s="1816"/>
    </row>
    <row r="22" spans="1:10" ht="22.5" customHeight="1" x14ac:dyDescent="0.25">
      <c r="A22" s="1995" t="s">
        <v>255</v>
      </c>
      <c r="B22" s="2239" t="s">
        <v>2186</v>
      </c>
      <c r="C22" s="761" t="s">
        <v>235</v>
      </c>
      <c r="D22" s="762">
        <v>0</v>
      </c>
      <c r="E22" s="762">
        <v>0</v>
      </c>
      <c r="F22" s="762">
        <v>0</v>
      </c>
      <c r="G22" s="2517"/>
      <c r="H22" s="762">
        <v>0</v>
      </c>
      <c r="I22" s="762">
        <v>0</v>
      </c>
      <c r="J22" s="1816" t="s">
        <v>2184</v>
      </c>
    </row>
    <row r="23" spans="1:10" ht="99" customHeight="1" x14ac:dyDescent="0.25">
      <c r="A23" s="1995"/>
      <c r="B23" s="2239"/>
      <c r="C23" s="1595" t="s">
        <v>946</v>
      </c>
      <c r="D23" s="762">
        <v>0</v>
      </c>
      <c r="E23" s="762">
        <v>0</v>
      </c>
      <c r="F23" s="762">
        <v>0</v>
      </c>
      <c r="G23" s="2517"/>
      <c r="H23" s="762">
        <v>0</v>
      </c>
      <c r="I23" s="762">
        <v>0</v>
      </c>
      <c r="J23" s="1816"/>
    </row>
    <row r="24" spans="1:10" ht="72.75" customHeight="1" x14ac:dyDescent="0.25">
      <c r="A24" s="1995"/>
      <c r="B24" s="2239"/>
      <c r="C24" s="1595" t="s">
        <v>205</v>
      </c>
      <c r="D24" s="762">
        <v>0</v>
      </c>
      <c r="E24" s="762">
        <v>0</v>
      </c>
      <c r="F24" s="762">
        <v>0</v>
      </c>
      <c r="G24" s="2517"/>
      <c r="H24" s="762">
        <v>0</v>
      </c>
      <c r="I24" s="762">
        <v>0</v>
      </c>
      <c r="J24" s="1816"/>
    </row>
    <row r="25" spans="1:10" ht="91.5" customHeight="1" x14ac:dyDescent="0.25">
      <c r="A25" s="1995"/>
      <c r="B25" s="2239"/>
      <c r="C25" s="1595" t="s">
        <v>214</v>
      </c>
      <c r="D25" s="762">
        <v>0</v>
      </c>
      <c r="E25" s="762">
        <v>0</v>
      </c>
      <c r="F25" s="762">
        <v>0</v>
      </c>
      <c r="G25" s="2517"/>
      <c r="H25" s="762">
        <v>0</v>
      </c>
      <c r="I25" s="762">
        <v>0</v>
      </c>
      <c r="J25" s="1816"/>
    </row>
    <row r="26" spans="1:10" ht="15" customHeight="1" x14ac:dyDescent="0.25">
      <c r="A26" s="1995" t="s">
        <v>497</v>
      </c>
      <c r="B26" s="2239" t="s">
        <v>949</v>
      </c>
      <c r="C26" s="761" t="s">
        <v>235</v>
      </c>
      <c r="D26" s="762">
        <f>D27+D28+D29</f>
        <v>0</v>
      </c>
      <c r="E26" s="762">
        <f>E27+E28+E29</f>
        <v>0</v>
      </c>
      <c r="F26" s="762">
        <f>F27+F28+F29</f>
        <v>0</v>
      </c>
      <c r="G26" s="2528"/>
      <c r="H26" s="762">
        <f>H27+H28+H29</f>
        <v>0</v>
      </c>
      <c r="I26" s="762">
        <f>I27+I28+I29</f>
        <v>0</v>
      </c>
      <c r="J26" s="2530" t="s">
        <v>2184</v>
      </c>
    </row>
    <row r="27" spans="1:10" ht="96.75" customHeight="1" x14ac:dyDescent="0.25">
      <c r="A27" s="1995"/>
      <c r="B27" s="2239"/>
      <c r="C27" s="1595" t="s">
        <v>946</v>
      </c>
      <c r="D27" s="762">
        <v>0</v>
      </c>
      <c r="E27" s="762">
        <v>0</v>
      </c>
      <c r="F27" s="762">
        <v>0</v>
      </c>
      <c r="G27" s="2528"/>
      <c r="H27" s="762">
        <v>0</v>
      </c>
      <c r="I27" s="762">
        <v>0</v>
      </c>
      <c r="J27" s="2530"/>
    </row>
    <row r="28" spans="1:10" ht="72.75" customHeight="1" x14ac:dyDescent="0.25">
      <c r="A28" s="1995"/>
      <c r="B28" s="2239"/>
      <c r="C28" s="1595" t="s">
        <v>205</v>
      </c>
      <c r="D28" s="762">
        <v>0</v>
      </c>
      <c r="E28" s="762">
        <v>0</v>
      </c>
      <c r="F28" s="762">
        <v>0</v>
      </c>
      <c r="G28" s="2528"/>
      <c r="H28" s="762">
        <v>0</v>
      </c>
      <c r="I28" s="762">
        <v>0</v>
      </c>
      <c r="J28" s="2530"/>
    </row>
    <row r="29" spans="1:10" ht="89.25" customHeight="1" x14ac:dyDescent="0.25">
      <c r="A29" s="1995"/>
      <c r="B29" s="2239"/>
      <c r="C29" s="1595" t="s">
        <v>214</v>
      </c>
      <c r="D29" s="762">
        <v>0</v>
      </c>
      <c r="E29" s="762">
        <v>0</v>
      </c>
      <c r="F29" s="762">
        <v>0</v>
      </c>
      <c r="G29" s="2528"/>
      <c r="H29" s="762">
        <v>0</v>
      </c>
      <c r="I29" s="762">
        <v>0</v>
      </c>
      <c r="J29" s="2530"/>
    </row>
    <row r="30" spans="1:10" ht="18" customHeight="1" x14ac:dyDescent="0.25">
      <c r="A30" s="2531" t="s">
        <v>499</v>
      </c>
      <c r="B30" s="2239" t="s">
        <v>950</v>
      </c>
      <c r="C30" s="761" t="s">
        <v>235</v>
      </c>
      <c r="D30" s="762">
        <f>D31+D32+D33</f>
        <v>0</v>
      </c>
      <c r="E30" s="762">
        <f>E31+E32+E33</f>
        <v>0</v>
      </c>
      <c r="F30" s="762">
        <f>F31+F32+F33</f>
        <v>0</v>
      </c>
      <c r="G30" s="2528"/>
      <c r="H30" s="762">
        <f>H31+H32+H33</f>
        <v>0</v>
      </c>
      <c r="I30" s="762">
        <f>I31+I32+I33</f>
        <v>0</v>
      </c>
      <c r="J30" s="2529" t="s">
        <v>2184</v>
      </c>
    </row>
    <row r="31" spans="1:10" ht="126.75" customHeight="1" x14ac:dyDescent="0.25">
      <c r="A31" s="2531"/>
      <c r="B31" s="2239"/>
      <c r="C31" s="1595" t="s">
        <v>946</v>
      </c>
      <c r="D31" s="762">
        <v>0</v>
      </c>
      <c r="E31" s="762">
        <v>0</v>
      </c>
      <c r="F31" s="762">
        <v>0</v>
      </c>
      <c r="G31" s="2528"/>
      <c r="H31" s="762">
        <v>0</v>
      </c>
      <c r="I31" s="762">
        <v>0</v>
      </c>
      <c r="J31" s="2529"/>
    </row>
    <row r="32" spans="1:10" ht="70.5" customHeight="1" x14ac:dyDescent="0.25">
      <c r="A32" s="2531"/>
      <c r="B32" s="2239"/>
      <c r="C32" s="1595" t="s">
        <v>205</v>
      </c>
      <c r="D32" s="762">
        <v>0</v>
      </c>
      <c r="E32" s="762">
        <v>0</v>
      </c>
      <c r="F32" s="762">
        <v>0</v>
      </c>
      <c r="G32" s="2528"/>
      <c r="H32" s="762">
        <v>0</v>
      </c>
      <c r="I32" s="762">
        <v>0</v>
      </c>
      <c r="J32" s="2529"/>
    </row>
    <row r="33" spans="1:10" ht="95.25" customHeight="1" x14ac:dyDescent="0.25">
      <c r="A33" s="2531"/>
      <c r="B33" s="2239"/>
      <c r="C33" s="1595" t="s">
        <v>214</v>
      </c>
      <c r="D33" s="762">
        <v>0</v>
      </c>
      <c r="E33" s="762">
        <v>0</v>
      </c>
      <c r="F33" s="762">
        <v>0</v>
      </c>
      <c r="G33" s="2528"/>
      <c r="H33" s="762">
        <v>0</v>
      </c>
      <c r="I33" s="762">
        <v>0</v>
      </c>
      <c r="J33" s="2529"/>
    </row>
    <row r="34" spans="1:10" ht="18" customHeight="1" x14ac:dyDescent="0.25">
      <c r="A34" s="1995" t="s">
        <v>951</v>
      </c>
      <c r="B34" s="2239" t="s">
        <v>952</v>
      </c>
      <c r="C34" s="761" t="s">
        <v>235</v>
      </c>
      <c r="D34" s="762">
        <f>D35+D36+D37</f>
        <v>0</v>
      </c>
      <c r="E34" s="762">
        <f>E35+E36+E37</f>
        <v>0</v>
      </c>
      <c r="F34" s="762">
        <f>F35+F36+F37</f>
        <v>0</v>
      </c>
      <c r="G34" s="2528"/>
      <c r="H34" s="762">
        <f>H35+H36+H37</f>
        <v>0</v>
      </c>
      <c r="I34" s="762">
        <f>I35+I36+I37</f>
        <v>0</v>
      </c>
      <c r="J34" s="2529" t="s">
        <v>2187</v>
      </c>
    </row>
    <row r="35" spans="1:10" ht="120" customHeight="1" x14ac:dyDescent="0.25">
      <c r="A35" s="1995"/>
      <c r="B35" s="2239"/>
      <c r="C35" s="1595" t="s">
        <v>946</v>
      </c>
      <c r="D35" s="762">
        <v>0</v>
      </c>
      <c r="E35" s="762">
        <v>0</v>
      </c>
      <c r="F35" s="762">
        <v>0</v>
      </c>
      <c r="G35" s="2528"/>
      <c r="H35" s="762">
        <v>0</v>
      </c>
      <c r="I35" s="762">
        <v>0</v>
      </c>
      <c r="J35" s="2529"/>
    </row>
    <row r="36" spans="1:10" ht="78.75" customHeight="1" x14ac:dyDescent="0.25">
      <c r="A36" s="1995"/>
      <c r="B36" s="2239" t="s">
        <v>2185</v>
      </c>
      <c r="C36" s="1595" t="s">
        <v>205</v>
      </c>
      <c r="D36" s="762">
        <v>0</v>
      </c>
      <c r="E36" s="762">
        <v>0</v>
      </c>
      <c r="F36" s="762">
        <v>0</v>
      </c>
      <c r="G36" s="2528"/>
      <c r="H36" s="762">
        <v>0</v>
      </c>
      <c r="I36" s="762">
        <v>0</v>
      </c>
      <c r="J36" s="2529" t="s">
        <v>2188</v>
      </c>
    </row>
    <row r="37" spans="1:10" ht="90" customHeight="1" x14ac:dyDescent="0.25">
      <c r="A37" s="1995"/>
      <c r="B37" s="2239"/>
      <c r="C37" s="1595" t="s">
        <v>214</v>
      </c>
      <c r="D37" s="762">
        <v>0</v>
      </c>
      <c r="E37" s="762">
        <v>0</v>
      </c>
      <c r="F37" s="762">
        <v>0</v>
      </c>
      <c r="G37" s="2528"/>
      <c r="H37" s="762">
        <v>0</v>
      </c>
      <c r="I37" s="762">
        <v>0</v>
      </c>
      <c r="J37" s="2529"/>
    </row>
    <row r="38" spans="1:10" ht="20.25" customHeight="1" x14ac:dyDescent="0.25">
      <c r="A38" s="2527" t="s">
        <v>953</v>
      </c>
      <c r="B38" s="2239" t="s">
        <v>2189</v>
      </c>
      <c r="C38" s="761" t="s">
        <v>235</v>
      </c>
      <c r="D38" s="762">
        <f>D39+D40+D41</f>
        <v>0</v>
      </c>
      <c r="E38" s="762">
        <f>E39+E40+E41</f>
        <v>0</v>
      </c>
      <c r="F38" s="762">
        <f>F39+F40+F41</f>
        <v>0</v>
      </c>
      <c r="G38" s="2528"/>
      <c r="H38" s="762">
        <f>H39+H40+H41</f>
        <v>0</v>
      </c>
      <c r="I38" s="762">
        <f>I39+I40+I41</f>
        <v>0</v>
      </c>
      <c r="J38" s="2529" t="s">
        <v>388</v>
      </c>
    </row>
    <row r="39" spans="1:10" ht="106.5" customHeight="1" x14ac:dyDescent="0.25">
      <c r="A39" s="2527"/>
      <c r="B39" s="2239"/>
      <c r="C39" s="1595" t="s">
        <v>946</v>
      </c>
      <c r="D39" s="762">
        <v>0</v>
      </c>
      <c r="E39" s="762">
        <v>0</v>
      </c>
      <c r="F39" s="762">
        <v>0</v>
      </c>
      <c r="G39" s="2528"/>
      <c r="H39" s="762">
        <v>0</v>
      </c>
      <c r="I39" s="762">
        <v>0</v>
      </c>
      <c r="J39" s="2529"/>
    </row>
    <row r="40" spans="1:10" ht="72" x14ac:dyDescent="0.25">
      <c r="A40" s="2527"/>
      <c r="B40" s="2239"/>
      <c r="C40" s="1595" t="s">
        <v>205</v>
      </c>
      <c r="D40" s="762">
        <v>0</v>
      </c>
      <c r="E40" s="762">
        <v>0</v>
      </c>
      <c r="F40" s="762">
        <v>0</v>
      </c>
      <c r="G40" s="2528"/>
      <c r="H40" s="762">
        <v>0</v>
      </c>
      <c r="I40" s="762">
        <v>0</v>
      </c>
      <c r="J40" s="2529"/>
    </row>
    <row r="41" spans="1:10" ht="93.75" customHeight="1" x14ac:dyDescent="0.25">
      <c r="A41" s="2527"/>
      <c r="B41" s="2239"/>
      <c r="C41" s="1595" t="s">
        <v>214</v>
      </c>
      <c r="D41" s="762">
        <v>0</v>
      </c>
      <c r="E41" s="762">
        <v>0</v>
      </c>
      <c r="F41" s="762">
        <v>0</v>
      </c>
      <c r="G41" s="2528"/>
      <c r="H41" s="762">
        <v>0</v>
      </c>
      <c r="I41" s="762">
        <v>0</v>
      </c>
      <c r="J41" s="2529"/>
    </row>
    <row r="42" spans="1:10" ht="18" customHeight="1" x14ac:dyDescent="0.25">
      <c r="A42" s="1995" t="s">
        <v>954</v>
      </c>
      <c r="B42" s="1816" t="s">
        <v>2190</v>
      </c>
      <c r="C42" s="761" t="s">
        <v>235</v>
      </c>
      <c r="D42" s="762">
        <f>D43+D44+D45</f>
        <v>0</v>
      </c>
      <c r="E42" s="762">
        <f>E43+E44+E45</f>
        <v>0</v>
      </c>
      <c r="F42" s="762">
        <f>F43+F44+F45</f>
        <v>0</v>
      </c>
      <c r="G42" s="2528" t="s">
        <v>2191</v>
      </c>
      <c r="H42" s="762">
        <f>H43+H44+H45</f>
        <v>0</v>
      </c>
      <c r="I42" s="762">
        <f>I43+I44+I45</f>
        <v>0</v>
      </c>
      <c r="J42" s="2529" t="s">
        <v>388</v>
      </c>
    </row>
    <row r="43" spans="1:10" ht="131.25" customHeight="1" x14ac:dyDescent="0.25">
      <c r="A43" s="1995"/>
      <c r="B43" s="1816"/>
      <c r="C43" s="1595" t="s">
        <v>946</v>
      </c>
      <c r="D43" s="762">
        <v>0</v>
      </c>
      <c r="E43" s="762">
        <v>0</v>
      </c>
      <c r="F43" s="762">
        <v>0</v>
      </c>
      <c r="G43" s="2528"/>
      <c r="H43" s="762">
        <v>0</v>
      </c>
      <c r="I43" s="762">
        <v>0</v>
      </c>
      <c r="J43" s="2529"/>
    </row>
    <row r="44" spans="1:10" ht="72" customHeight="1" x14ac:dyDescent="0.25">
      <c r="A44" s="1995"/>
      <c r="B44" s="1816"/>
      <c r="C44" s="1595" t="s">
        <v>205</v>
      </c>
      <c r="D44" s="762">
        <v>0</v>
      </c>
      <c r="E44" s="762">
        <v>0</v>
      </c>
      <c r="F44" s="762">
        <v>0</v>
      </c>
      <c r="G44" s="2528"/>
      <c r="H44" s="762">
        <v>0</v>
      </c>
      <c r="I44" s="762">
        <v>0</v>
      </c>
      <c r="J44" s="2529"/>
    </row>
    <row r="45" spans="1:10" ht="92.25" customHeight="1" x14ac:dyDescent="0.25">
      <c r="A45" s="1995"/>
      <c r="B45" s="1816"/>
      <c r="C45" s="1595" t="s">
        <v>214</v>
      </c>
      <c r="D45" s="762">
        <v>0</v>
      </c>
      <c r="E45" s="762">
        <v>0</v>
      </c>
      <c r="F45" s="762">
        <v>0</v>
      </c>
      <c r="G45" s="2528"/>
      <c r="H45" s="762">
        <v>0</v>
      </c>
      <c r="I45" s="762">
        <v>0</v>
      </c>
      <c r="J45" s="2529"/>
    </row>
    <row r="46" spans="1:10" x14ac:dyDescent="0.25">
      <c r="A46" s="1995"/>
      <c r="B46" s="1977" t="s">
        <v>234</v>
      </c>
      <c r="C46" s="1314" t="s">
        <v>235</v>
      </c>
      <c r="D46" s="348">
        <f>D47+D48+D49</f>
        <v>0</v>
      </c>
      <c r="E46" s="348">
        <f>E47+E48+E49</f>
        <v>0</v>
      </c>
      <c r="F46" s="348">
        <f>F47+F48+F49</f>
        <v>0</v>
      </c>
      <c r="G46" s="2525"/>
      <c r="H46" s="348">
        <f>H47+H48+H49</f>
        <v>0</v>
      </c>
      <c r="I46" s="348">
        <f>I47+I48+I49</f>
        <v>0</v>
      </c>
      <c r="J46" s="2526"/>
    </row>
    <row r="47" spans="1:10" ht="83.25" customHeight="1" x14ac:dyDescent="0.25">
      <c r="A47" s="1995"/>
      <c r="B47" s="1977"/>
      <c r="C47" s="1557" t="s">
        <v>946</v>
      </c>
      <c r="D47" s="348">
        <f t="shared" ref="D47:F49" si="0">D11</f>
        <v>0</v>
      </c>
      <c r="E47" s="348">
        <f t="shared" si="0"/>
        <v>0</v>
      </c>
      <c r="F47" s="348">
        <f t="shared" si="0"/>
        <v>0</v>
      </c>
      <c r="G47" s="2525"/>
      <c r="H47" s="348">
        <f t="shared" ref="H47:I49" si="1">H11</f>
        <v>0</v>
      </c>
      <c r="I47" s="348">
        <f t="shared" si="1"/>
        <v>0</v>
      </c>
      <c r="J47" s="2526"/>
    </row>
    <row r="48" spans="1:10" ht="69" customHeight="1" x14ac:dyDescent="0.25">
      <c r="A48" s="1995"/>
      <c r="B48" s="1977"/>
      <c r="C48" s="1557" t="s">
        <v>205</v>
      </c>
      <c r="D48" s="348">
        <f t="shared" si="0"/>
        <v>0</v>
      </c>
      <c r="E48" s="348">
        <f t="shared" si="0"/>
        <v>0</v>
      </c>
      <c r="F48" s="348">
        <f t="shared" si="0"/>
        <v>0</v>
      </c>
      <c r="G48" s="2525"/>
      <c r="H48" s="348">
        <f t="shared" si="1"/>
        <v>0</v>
      </c>
      <c r="I48" s="348">
        <f t="shared" si="1"/>
        <v>0</v>
      </c>
      <c r="J48" s="2526"/>
    </row>
    <row r="49" spans="1:10" ht="87.75" customHeight="1" x14ac:dyDescent="0.25">
      <c r="A49" s="1995"/>
      <c r="B49" s="1977"/>
      <c r="C49" s="1557" t="s">
        <v>214</v>
      </c>
      <c r="D49" s="348">
        <f t="shared" si="0"/>
        <v>0</v>
      </c>
      <c r="E49" s="348">
        <f t="shared" si="0"/>
        <v>0</v>
      </c>
      <c r="F49" s="348">
        <f t="shared" si="0"/>
        <v>0</v>
      </c>
      <c r="G49" s="2525"/>
      <c r="H49" s="348">
        <f t="shared" si="1"/>
        <v>0</v>
      </c>
      <c r="I49" s="348">
        <f t="shared" si="1"/>
        <v>0</v>
      </c>
      <c r="J49" s="2526"/>
    </row>
    <row r="50" spans="1:10" ht="18" customHeight="1" x14ac:dyDescent="0.25">
      <c r="A50" s="1995"/>
      <c r="B50" s="1977" t="s">
        <v>314</v>
      </c>
      <c r="C50" s="1314" t="s">
        <v>235</v>
      </c>
      <c r="D50" s="348">
        <f>D51+D52+D53</f>
        <v>0</v>
      </c>
      <c r="E50" s="348">
        <f>E51+E52+E53</f>
        <v>0</v>
      </c>
      <c r="F50" s="348">
        <f>F51+F52+F53</f>
        <v>0</v>
      </c>
      <c r="G50" s="2525"/>
      <c r="H50" s="348">
        <f>H51+H52+H53</f>
        <v>0</v>
      </c>
      <c r="I50" s="348">
        <f>I51+I52+I53</f>
        <v>0</v>
      </c>
      <c r="J50" s="2526"/>
    </row>
    <row r="51" spans="1:10" ht="93.75" customHeight="1" x14ac:dyDescent="0.25">
      <c r="A51" s="1995"/>
      <c r="B51" s="1977"/>
      <c r="C51" s="1557" t="s">
        <v>946</v>
      </c>
      <c r="D51" s="348">
        <f>D47</f>
        <v>0</v>
      </c>
      <c r="E51" s="348">
        <f t="shared" ref="E51:I53" si="2">E47</f>
        <v>0</v>
      </c>
      <c r="F51" s="348">
        <f t="shared" si="2"/>
        <v>0</v>
      </c>
      <c r="G51" s="2525"/>
      <c r="H51" s="348">
        <f t="shared" si="2"/>
        <v>0</v>
      </c>
      <c r="I51" s="348">
        <f t="shared" si="2"/>
        <v>0</v>
      </c>
      <c r="J51" s="2526"/>
    </row>
    <row r="52" spans="1:10" ht="90" x14ac:dyDescent="0.25">
      <c r="A52" s="1995"/>
      <c r="B52" s="1977"/>
      <c r="C52" s="1557" t="s">
        <v>205</v>
      </c>
      <c r="D52" s="348">
        <f>D48</f>
        <v>0</v>
      </c>
      <c r="E52" s="348">
        <f t="shared" si="2"/>
        <v>0</v>
      </c>
      <c r="F52" s="348">
        <f t="shared" si="2"/>
        <v>0</v>
      </c>
      <c r="G52" s="2525"/>
      <c r="H52" s="348">
        <f t="shared" si="2"/>
        <v>0</v>
      </c>
      <c r="I52" s="348">
        <f t="shared" si="2"/>
        <v>0</v>
      </c>
      <c r="J52" s="2526"/>
    </row>
    <row r="53" spans="1:10" ht="87" customHeight="1" x14ac:dyDescent="0.25">
      <c r="A53" s="1995"/>
      <c r="B53" s="1977"/>
      <c r="C53" s="1557" t="s">
        <v>214</v>
      </c>
      <c r="D53" s="348">
        <f>D49</f>
        <v>0</v>
      </c>
      <c r="E53" s="348">
        <f t="shared" si="2"/>
        <v>0</v>
      </c>
      <c r="F53" s="348">
        <f t="shared" si="2"/>
        <v>0</v>
      </c>
      <c r="G53" s="2525"/>
      <c r="H53" s="348">
        <f t="shared" si="2"/>
        <v>0</v>
      </c>
      <c r="I53" s="348">
        <f t="shared" si="2"/>
        <v>0</v>
      </c>
      <c r="J53" s="2526"/>
    </row>
  </sheetData>
  <mergeCells count="54">
    <mergeCell ref="A9:J9"/>
    <mergeCell ref="A2:J2"/>
    <mergeCell ref="A3:J3"/>
    <mergeCell ref="A4:J4"/>
    <mergeCell ref="A5:J5"/>
    <mergeCell ref="A6:J6"/>
    <mergeCell ref="A10:A13"/>
    <mergeCell ref="B10:B13"/>
    <mergeCell ref="J10:J13"/>
    <mergeCell ref="G11:G13"/>
    <mergeCell ref="A14:A16"/>
    <mergeCell ref="B14:B16"/>
    <mergeCell ref="G14:G16"/>
    <mergeCell ref="J14:J16"/>
    <mergeCell ref="A18:A21"/>
    <mergeCell ref="B18:B21"/>
    <mergeCell ref="G18:G21"/>
    <mergeCell ref="J18:J21"/>
    <mergeCell ref="A22:A25"/>
    <mergeCell ref="B22:B25"/>
    <mergeCell ref="G22:G25"/>
    <mergeCell ref="J22:J25"/>
    <mergeCell ref="A26:A29"/>
    <mergeCell ref="B26:B29"/>
    <mergeCell ref="G26:G29"/>
    <mergeCell ref="J26:J29"/>
    <mergeCell ref="A30:A33"/>
    <mergeCell ref="B30:B33"/>
    <mergeCell ref="G30:G33"/>
    <mergeCell ref="J30:J33"/>
    <mergeCell ref="A34:A35"/>
    <mergeCell ref="B34:B35"/>
    <mergeCell ref="G34:G35"/>
    <mergeCell ref="J34:J35"/>
    <mergeCell ref="A36:A37"/>
    <mergeCell ref="B36:B37"/>
    <mergeCell ref="G36:G37"/>
    <mergeCell ref="J36:J37"/>
    <mergeCell ref="A38:A41"/>
    <mergeCell ref="B38:B41"/>
    <mergeCell ref="G38:G41"/>
    <mergeCell ref="J38:J41"/>
    <mergeCell ref="A42:A45"/>
    <mergeCell ref="B42:B45"/>
    <mergeCell ref="G42:G45"/>
    <mergeCell ref="J42:J45"/>
    <mergeCell ref="A46:A49"/>
    <mergeCell ref="B46:B49"/>
    <mergeCell ref="G46:G49"/>
    <mergeCell ref="J46:J49"/>
    <mergeCell ref="A50:A53"/>
    <mergeCell ref="B50:B53"/>
    <mergeCell ref="G50:G53"/>
    <mergeCell ref="J50:J53"/>
  </mergeCells>
  <pageMargins left="0.78740157480314965" right="0.39370078740157483" top="0.78740157480314965" bottom="0.78740157480314965" header="0.51181102362204722" footer="0.39370078740157483"/>
  <pageSetup paperSize="9" scale="62" firstPageNumber="302" fitToWidth="0" fitToHeight="0" orientation="landscape" useFirstPageNumber="1" r:id="rId1"/>
  <headerFooter>
    <oddFooter>&amp;R&amp;"Arial,обычный"&amp;14&amp;P</oddFooter>
  </headerFooter>
  <rowBreaks count="4" manualBreakCount="4">
    <brk id="16" max="9" man="1"/>
    <brk id="25" max="9" man="1"/>
    <brk id="35" max="9" man="1"/>
    <brk id="45" max="9" man="1"/>
  </rowBreaks>
  <colBreaks count="1" manualBreakCount="1">
    <brk id="10" max="1048575"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8" tint="0.39997558519241921"/>
  </sheetPr>
  <dimension ref="A1:G25"/>
  <sheetViews>
    <sheetView zoomScale="68" zoomScaleNormal="68" workbookViewId="0">
      <selection activeCell="O17" sqref="O17"/>
    </sheetView>
  </sheetViews>
  <sheetFormatPr defaultRowHeight="18" x14ac:dyDescent="0.25"/>
  <cols>
    <col min="1" max="1" width="5.7109375" style="915" customWidth="1"/>
    <col min="2" max="2" width="77.28515625" style="915" customWidth="1"/>
    <col min="3" max="3" width="12.28515625" style="915" customWidth="1"/>
    <col min="4" max="6" width="15.7109375" style="915" customWidth="1"/>
    <col min="7" max="7" width="70.28515625" style="915" customWidth="1"/>
    <col min="8" max="251" width="9.140625" style="915"/>
    <col min="252" max="252" width="5.7109375" style="915" customWidth="1"/>
    <col min="253" max="253" width="37.7109375" style="915" customWidth="1"/>
    <col min="254" max="254" width="15.7109375" style="915" customWidth="1"/>
    <col min="255" max="255" width="12.28515625" style="915" customWidth="1"/>
    <col min="256" max="258" width="15.7109375" style="915" customWidth="1"/>
    <col min="259" max="259" width="30.7109375" style="915" customWidth="1"/>
    <col min="260" max="260" width="13.7109375" style="915" customWidth="1"/>
    <col min="261" max="261" width="21" style="915" customWidth="1"/>
    <col min="262" max="263" width="15.7109375" style="915" customWidth="1"/>
    <col min="264" max="507" width="9.140625" style="915"/>
    <col min="508" max="508" width="5.7109375" style="915" customWidth="1"/>
    <col min="509" max="509" width="37.7109375" style="915" customWidth="1"/>
    <col min="510" max="510" width="15.7109375" style="915" customWidth="1"/>
    <col min="511" max="511" width="12.28515625" style="915" customWidth="1"/>
    <col min="512" max="514" width="15.7109375" style="915" customWidth="1"/>
    <col min="515" max="515" width="30.7109375" style="915" customWidth="1"/>
    <col min="516" max="516" width="13.7109375" style="915" customWidth="1"/>
    <col min="517" max="517" width="21" style="915" customWidth="1"/>
    <col min="518" max="519" width="15.7109375" style="915" customWidth="1"/>
    <col min="520" max="763" width="9.140625" style="915"/>
    <col min="764" max="764" width="5.7109375" style="915" customWidth="1"/>
    <col min="765" max="765" width="37.7109375" style="915" customWidth="1"/>
    <col min="766" max="766" width="15.7109375" style="915" customWidth="1"/>
    <col min="767" max="767" width="12.28515625" style="915" customWidth="1"/>
    <col min="768" max="770" width="15.7109375" style="915" customWidth="1"/>
    <col min="771" max="771" width="30.7109375" style="915" customWidth="1"/>
    <col min="772" max="772" width="13.7109375" style="915" customWidth="1"/>
    <col min="773" max="773" width="21" style="915" customWidth="1"/>
    <col min="774" max="775" width="15.7109375" style="915" customWidth="1"/>
    <col min="776" max="1019" width="9.140625" style="915"/>
    <col min="1020" max="1020" width="5.7109375" style="915" customWidth="1"/>
    <col min="1021" max="1021" width="37.7109375" style="915" customWidth="1"/>
    <col min="1022" max="1022" width="15.7109375" style="915" customWidth="1"/>
    <col min="1023" max="1023" width="12.28515625" style="915" customWidth="1"/>
    <col min="1024" max="1026" width="15.7109375" style="915" customWidth="1"/>
    <col min="1027" max="1027" width="30.7109375" style="915" customWidth="1"/>
    <col min="1028" max="1028" width="13.7109375" style="915" customWidth="1"/>
    <col min="1029" max="1029" width="21" style="915" customWidth="1"/>
    <col min="1030" max="1031" width="15.7109375" style="915" customWidth="1"/>
    <col min="1032" max="1275" width="9.140625" style="915"/>
    <col min="1276" max="1276" width="5.7109375" style="915" customWidth="1"/>
    <col min="1277" max="1277" width="37.7109375" style="915" customWidth="1"/>
    <col min="1278" max="1278" width="15.7109375" style="915" customWidth="1"/>
    <col min="1279" max="1279" width="12.28515625" style="915" customWidth="1"/>
    <col min="1280" max="1282" width="15.7109375" style="915" customWidth="1"/>
    <col min="1283" max="1283" width="30.7109375" style="915" customWidth="1"/>
    <col min="1284" max="1284" width="13.7109375" style="915" customWidth="1"/>
    <col min="1285" max="1285" width="21" style="915" customWidth="1"/>
    <col min="1286" max="1287" width="15.7109375" style="915" customWidth="1"/>
    <col min="1288" max="1531" width="9.140625" style="915"/>
    <col min="1532" max="1532" width="5.7109375" style="915" customWidth="1"/>
    <col min="1533" max="1533" width="37.7109375" style="915" customWidth="1"/>
    <col min="1534" max="1534" width="15.7109375" style="915" customWidth="1"/>
    <col min="1535" max="1535" width="12.28515625" style="915" customWidth="1"/>
    <col min="1536" max="1538" width="15.7109375" style="915" customWidth="1"/>
    <col min="1539" max="1539" width="30.7109375" style="915" customWidth="1"/>
    <col min="1540" max="1540" width="13.7109375" style="915" customWidth="1"/>
    <col min="1541" max="1541" width="21" style="915" customWidth="1"/>
    <col min="1542" max="1543" width="15.7109375" style="915" customWidth="1"/>
    <col min="1544" max="1787" width="9.140625" style="915"/>
    <col min="1788" max="1788" width="5.7109375" style="915" customWidth="1"/>
    <col min="1789" max="1789" width="37.7109375" style="915" customWidth="1"/>
    <col min="1790" max="1790" width="15.7109375" style="915" customWidth="1"/>
    <col min="1791" max="1791" width="12.28515625" style="915" customWidth="1"/>
    <col min="1792" max="1794" width="15.7109375" style="915" customWidth="1"/>
    <col min="1795" max="1795" width="30.7109375" style="915" customWidth="1"/>
    <col min="1796" max="1796" width="13.7109375" style="915" customWidth="1"/>
    <col min="1797" max="1797" width="21" style="915" customWidth="1"/>
    <col min="1798" max="1799" width="15.7109375" style="915" customWidth="1"/>
    <col min="1800" max="2043" width="9.140625" style="915"/>
    <col min="2044" max="2044" width="5.7109375" style="915" customWidth="1"/>
    <col min="2045" max="2045" width="37.7109375" style="915" customWidth="1"/>
    <col min="2046" max="2046" width="15.7109375" style="915" customWidth="1"/>
    <col min="2047" max="2047" width="12.28515625" style="915" customWidth="1"/>
    <col min="2048" max="2050" width="15.7109375" style="915" customWidth="1"/>
    <col min="2051" max="2051" width="30.7109375" style="915" customWidth="1"/>
    <col min="2052" max="2052" width="13.7109375" style="915" customWidth="1"/>
    <col min="2053" max="2053" width="21" style="915" customWidth="1"/>
    <col min="2054" max="2055" width="15.7109375" style="915" customWidth="1"/>
    <col min="2056" max="2299" width="9.140625" style="915"/>
    <col min="2300" max="2300" width="5.7109375" style="915" customWidth="1"/>
    <col min="2301" max="2301" width="37.7109375" style="915" customWidth="1"/>
    <col min="2302" max="2302" width="15.7109375" style="915" customWidth="1"/>
    <col min="2303" max="2303" width="12.28515625" style="915" customWidth="1"/>
    <col min="2304" max="2306" width="15.7109375" style="915" customWidth="1"/>
    <col min="2307" max="2307" width="30.7109375" style="915" customWidth="1"/>
    <col min="2308" max="2308" width="13.7109375" style="915" customWidth="1"/>
    <col min="2309" max="2309" width="21" style="915" customWidth="1"/>
    <col min="2310" max="2311" width="15.7109375" style="915" customWidth="1"/>
    <col min="2312" max="2555" width="9.140625" style="915"/>
    <col min="2556" max="2556" width="5.7109375" style="915" customWidth="1"/>
    <col min="2557" max="2557" width="37.7109375" style="915" customWidth="1"/>
    <col min="2558" max="2558" width="15.7109375" style="915" customWidth="1"/>
    <col min="2559" max="2559" width="12.28515625" style="915" customWidth="1"/>
    <col min="2560" max="2562" width="15.7109375" style="915" customWidth="1"/>
    <col min="2563" max="2563" width="30.7109375" style="915" customWidth="1"/>
    <col min="2564" max="2564" width="13.7109375" style="915" customWidth="1"/>
    <col min="2565" max="2565" width="21" style="915" customWidth="1"/>
    <col min="2566" max="2567" width="15.7109375" style="915" customWidth="1"/>
    <col min="2568" max="2811" width="9.140625" style="915"/>
    <col min="2812" max="2812" width="5.7109375" style="915" customWidth="1"/>
    <col min="2813" max="2813" width="37.7109375" style="915" customWidth="1"/>
    <col min="2814" max="2814" width="15.7109375" style="915" customWidth="1"/>
    <col min="2815" max="2815" width="12.28515625" style="915" customWidth="1"/>
    <col min="2816" max="2818" width="15.7109375" style="915" customWidth="1"/>
    <col min="2819" max="2819" width="30.7109375" style="915" customWidth="1"/>
    <col min="2820" max="2820" width="13.7109375" style="915" customWidth="1"/>
    <col min="2821" max="2821" width="21" style="915" customWidth="1"/>
    <col min="2822" max="2823" width="15.7109375" style="915" customWidth="1"/>
    <col min="2824" max="3067" width="9.140625" style="915"/>
    <col min="3068" max="3068" width="5.7109375" style="915" customWidth="1"/>
    <col min="3069" max="3069" width="37.7109375" style="915" customWidth="1"/>
    <col min="3070" max="3070" width="15.7109375" style="915" customWidth="1"/>
    <col min="3071" max="3071" width="12.28515625" style="915" customWidth="1"/>
    <col min="3072" max="3074" width="15.7109375" style="915" customWidth="1"/>
    <col min="3075" max="3075" width="30.7109375" style="915" customWidth="1"/>
    <col min="3076" max="3076" width="13.7109375" style="915" customWidth="1"/>
    <col min="3077" max="3077" width="21" style="915" customWidth="1"/>
    <col min="3078" max="3079" width="15.7109375" style="915" customWidth="1"/>
    <col min="3080" max="3323" width="9.140625" style="915"/>
    <col min="3324" max="3324" width="5.7109375" style="915" customWidth="1"/>
    <col min="3325" max="3325" width="37.7109375" style="915" customWidth="1"/>
    <col min="3326" max="3326" width="15.7109375" style="915" customWidth="1"/>
    <col min="3327" max="3327" width="12.28515625" style="915" customWidth="1"/>
    <col min="3328" max="3330" width="15.7109375" style="915" customWidth="1"/>
    <col min="3331" max="3331" width="30.7109375" style="915" customWidth="1"/>
    <col min="3332" max="3332" width="13.7109375" style="915" customWidth="1"/>
    <col min="3333" max="3333" width="21" style="915" customWidth="1"/>
    <col min="3334" max="3335" width="15.7109375" style="915" customWidth="1"/>
    <col min="3336" max="3579" width="9.140625" style="915"/>
    <col min="3580" max="3580" width="5.7109375" style="915" customWidth="1"/>
    <col min="3581" max="3581" width="37.7109375" style="915" customWidth="1"/>
    <col min="3582" max="3582" width="15.7109375" style="915" customWidth="1"/>
    <col min="3583" max="3583" width="12.28515625" style="915" customWidth="1"/>
    <col min="3584" max="3586" width="15.7109375" style="915" customWidth="1"/>
    <col min="3587" max="3587" width="30.7109375" style="915" customWidth="1"/>
    <col min="3588" max="3588" width="13.7109375" style="915" customWidth="1"/>
    <col min="3589" max="3589" width="21" style="915" customWidth="1"/>
    <col min="3590" max="3591" width="15.7109375" style="915" customWidth="1"/>
    <col min="3592" max="3835" width="9.140625" style="915"/>
    <col min="3836" max="3836" width="5.7109375" style="915" customWidth="1"/>
    <col min="3837" max="3837" width="37.7109375" style="915" customWidth="1"/>
    <col min="3838" max="3838" width="15.7109375" style="915" customWidth="1"/>
    <col min="3839" max="3839" width="12.28515625" style="915" customWidth="1"/>
    <col min="3840" max="3842" width="15.7109375" style="915" customWidth="1"/>
    <col min="3843" max="3843" width="30.7109375" style="915" customWidth="1"/>
    <col min="3844" max="3844" width="13.7109375" style="915" customWidth="1"/>
    <col min="3845" max="3845" width="21" style="915" customWidth="1"/>
    <col min="3846" max="3847" width="15.7109375" style="915" customWidth="1"/>
    <col min="3848" max="4091" width="9.140625" style="915"/>
    <col min="4092" max="4092" width="5.7109375" style="915" customWidth="1"/>
    <col min="4093" max="4093" width="37.7109375" style="915" customWidth="1"/>
    <col min="4094" max="4094" width="15.7109375" style="915" customWidth="1"/>
    <col min="4095" max="4095" width="12.28515625" style="915" customWidth="1"/>
    <col min="4096" max="4098" width="15.7109375" style="915" customWidth="1"/>
    <col min="4099" max="4099" width="30.7109375" style="915" customWidth="1"/>
    <col min="4100" max="4100" width="13.7109375" style="915" customWidth="1"/>
    <col min="4101" max="4101" width="21" style="915" customWidth="1"/>
    <col min="4102" max="4103" width="15.7109375" style="915" customWidth="1"/>
    <col min="4104" max="4347" width="9.140625" style="915"/>
    <col min="4348" max="4348" width="5.7109375" style="915" customWidth="1"/>
    <col min="4349" max="4349" width="37.7109375" style="915" customWidth="1"/>
    <col min="4350" max="4350" width="15.7109375" style="915" customWidth="1"/>
    <col min="4351" max="4351" width="12.28515625" style="915" customWidth="1"/>
    <col min="4352" max="4354" width="15.7109375" style="915" customWidth="1"/>
    <col min="4355" max="4355" width="30.7109375" style="915" customWidth="1"/>
    <col min="4356" max="4356" width="13.7109375" style="915" customWidth="1"/>
    <col min="4357" max="4357" width="21" style="915" customWidth="1"/>
    <col min="4358" max="4359" width="15.7109375" style="915" customWidth="1"/>
    <col min="4360" max="4603" width="9.140625" style="915"/>
    <col min="4604" max="4604" width="5.7109375" style="915" customWidth="1"/>
    <col min="4605" max="4605" width="37.7109375" style="915" customWidth="1"/>
    <col min="4606" max="4606" width="15.7109375" style="915" customWidth="1"/>
    <col min="4607" max="4607" width="12.28515625" style="915" customWidth="1"/>
    <col min="4608" max="4610" width="15.7109375" style="915" customWidth="1"/>
    <col min="4611" max="4611" width="30.7109375" style="915" customWidth="1"/>
    <col min="4612" max="4612" width="13.7109375" style="915" customWidth="1"/>
    <col min="4613" max="4613" width="21" style="915" customWidth="1"/>
    <col min="4614" max="4615" width="15.7109375" style="915" customWidth="1"/>
    <col min="4616" max="4859" width="9.140625" style="915"/>
    <col min="4860" max="4860" width="5.7109375" style="915" customWidth="1"/>
    <col min="4861" max="4861" width="37.7109375" style="915" customWidth="1"/>
    <col min="4862" max="4862" width="15.7109375" style="915" customWidth="1"/>
    <col min="4863" max="4863" width="12.28515625" style="915" customWidth="1"/>
    <col min="4864" max="4866" width="15.7109375" style="915" customWidth="1"/>
    <col min="4867" max="4867" width="30.7109375" style="915" customWidth="1"/>
    <col min="4868" max="4868" width="13.7109375" style="915" customWidth="1"/>
    <col min="4869" max="4869" width="21" style="915" customWidth="1"/>
    <col min="4870" max="4871" width="15.7109375" style="915" customWidth="1"/>
    <col min="4872" max="5115" width="9.140625" style="915"/>
    <col min="5116" max="5116" width="5.7109375" style="915" customWidth="1"/>
    <col min="5117" max="5117" width="37.7109375" style="915" customWidth="1"/>
    <col min="5118" max="5118" width="15.7109375" style="915" customWidth="1"/>
    <col min="5119" max="5119" width="12.28515625" style="915" customWidth="1"/>
    <col min="5120" max="5122" width="15.7109375" style="915" customWidth="1"/>
    <col min="5123" max="5123" width="30.7109375" style="915" customWidth="1"/>
    <col min="5124" max="5124" width="13.7109375" style="915" customWidth="1"/>
    <col min="5125" max="5125" width="21" style="915" customWidth="1"/>
    <col min="5126" max="5127" width="15.7109375" style="915" customWidth="1"/>
    <col min="5128" max="5371" width="9.140625" style="915"/>
    <col min="5372" max="5372" width="5.7109375" style="915" customWidth="1"/>
    <col min="5373" max="5373" width="37.7109375" style="915" customWidth="1"/>
    <col min="5374" max="5374" width="15.7109375" style="915" customWidth="1"/>
    <col min="5375" max="5375" width="12.28515625" style="915" customWidth="1"/>
    <col min="5376" max="5378" width="15.7109375" style="915" customWidth="1"/>
    <col min="5379" max="5379" width="30.7109375" style="915" customWidth="1"/>
    <col min="5380" max="5380" width="13.7109375" style="915" customWidth="1"/>
    <col min="5381" max="5381" width="21" style="915" customWidth="1"/>
    <col min="5382" max="5383" width="15.7109375" style="915" customWidth="1"/>
    <col min="5384" max="5627" width="9.140625" style="915"/>
    <col min="5628" max="5628" width="5.7109375" style="915" customWidth="1"/>
    <col min="5629" max="5629" width="37.7109375" style="915" customWidth="1"/>
    <col min="5630" max="5630" width="15.7109375" style="915" customWidth="1"/>
    <col min="5631" max="5631" width="12.28515625" style="915" customWidth="1"/>
    <col min="5632" max="5634" width="15.7109375" style="915" customWidth="1"/>
    <col min="5635" max="5635" width="30.7109375" style="915" customWidth="1"/>
    <col min="5636" max="5636" width="13.7109375" style="915" customWidth="1"/>
    <col min="5637" max="5637" width="21" style="915" customWidth="1"/>
    <col min="5638" max="5639" width="15.7109375" style="915" customWidth="1"/>
    <col min="5640" max="5883" width="9.140625" style="915"/>
    <col min="5884" max="5884" width="5.7109375" style="915" customWidth="1"/>
    <col min="5885" max="5885" width="37.7109375" style="915" customWidth="1"/>
    <col min="5886" max="5886" width="15.7109375" style="915" customWidth="1"/>
    <col min="5887" max="5887" width="12.28515625" style="915" customWidth="1"/>
    <col min="5888" max="5890" width="15.7109375" style="915" customWidth="1"/>
    <col min="5891" max="5891" width="30.7109375" style="915" customWidth="1"/>
    <col min="5892" max="5892" width="13.7109375" style="915" customWidth="1"/>
    <col min="5893" max="5893" width="21" style="915" customWidth="1"/>
    <col min="5894" max="5895" width="15.7109375" style="915" customWidth="1"/>
    <col min="5896" max="6139" width="9.140625" style="915"/>
    <col min="6140" max="6140" width="5.7109375" style="915" customWidth="1"/>
    <col min="6141" max="6141" width="37.7109375" style="915" customWidth="1"/>
    <col min="6142" max="6142" width="15.7109375" style="915" customWidth="1"/>
    <col min="6143" max="6143" width="12.28515625" style="915" customWidth="1"/>
    <col min="6144" max="6146" width="15.7109375" style="915" customWidth="1"/>
    <col min="6147" max="6147" width="30.7109375" style="915" customWidth="1"/>
    <col min="6148" max="6148" width="13.7109375" style="915" customWidth="1"/>
    <col min="6149" max="6149" width="21" style="915" customWidth="1"/>
    <col min="6150" max="6151" width="15.7109375" style="915" customWidth="1"/>
    <col min="6152" max="6395" width="9.140625" style="915"/>
    <col min="6396" max="6396" width="5.7109375" style="915" customWidth="1"/>
    <col min="6397" max="6397" width="37.7109375" style="915" customWidth="1"/>
    <col min="6398" max="6398" width="15.7109375" style="915" customWidth="1"/>
    <col min="6399" max="6399" width="12.28515625" style="915" customWidth="1"/>
    <col min="6400" max="6402" width="15.7109375" style="915" customWidth="1"/>
    <col min="6403" max="6403" width="30.7109375" style="915" customWidth="1"/>
    <col min="6404" max="6404" width="13.7109375" style="915" customWidth="1"/>
    <col min="6405" max="6405" width="21" style="915" customWidth="1"/>
    <col min="6406" max="6407" width="15.7109375" style="915" customWidth="1"/>
    <col min="6408" max="6651" width="9.140625" style="915"/>
    <col min="6652" max="6652" width="5.7109375" style="915" customWidth="1"/>
    <col min="6653" max="6653" width="37.7109375" style="915" customWidth="1"/>
    <col min="6654" max="6654" width="15.7109375" style="915" customWidth="1"/>
    <col min="6655" max="6655" width="12.28515625" style="915" customWidth="1"/>
    <col min="6656" max="6658" width="15.7109375" style="915" customWidth="1"/>
    <col min="6659" max="6659" width="30.7109375" style="915" customWidth="1"/>
    <col min="6660" max="6660" width="13.7109375" style="915" customWidth="1"/>
    <col min="6661" max="6661" width="21" style="915" customWidth="1"/>
    <col min="6662" max="6663" width="15.7109375" style="915" customWidth="1"/>
    <col min="6664" max="6907" width="9.140625" style="915"/>
    <col min="6908" max="6908" width="5.7109375" style="915" customWidth="1"/>
    <col min="6909" max="6909" width="37.7109375" style="915" customWidth="1"/>
    <col min="6910" max="6910" width="15.7109375" style="915" customWidth="1"/>
    <col min="6911" max="6911" width="12.28515625" style="915" customWidth="1"/>
    <col min="6912" max="6914" width="15.7109375" style="915" customWidth="1"/>
    <col min="6915" max="6915" width="30.7109375" style="915" customWidth="1"/>
    <col min="6916" max="6916" width="13.7109375" style="915" customWidth="1"/>
    <col min="6917" max="6917" width="21" style="915" customWidth="1"/>
    <col min="6918" max="6919" width="15.7109375" style="915" customWidth="1"/>
    <col min="6920" max="7163" width="9.140625" style="915"/>
    <col min="7164" max="7164" width="5.7109375" style="915" customWidth="1"/>
    <col min="7165" max="7165" width="37.7109375" style="915" customWidth="1"/>
    <col min="7166" max="7166" width="15.7109375" style="915" customWidth="1"/>
    <col min="7167" max="7167" width="12.28515625" style="915" customWidth="1"/>
    <col min="7168" max="7170" width="15.7109375" style="915" customWidth="1"/>
    <col min="7171" max="7171" width="30.7109375" style="915" customWidth="1"/>
    <col min="7172" max="7172" width="13.7109375" style="915" customWidth="1"/>
    <col min="7173" max="7173" width="21" style="915" customWidth="1"/>
    <col min="7174" max="7175" width="15.7109375" style="915" customWidth="1"/>
    <col min="7176" max="7419" width="9.140625" style="915"/>
    <col min="7420" max="7420" width="5.7109375" style="915" customWidth="1"/>
    <col min="7421" max="7421" width="37.7109375" style="915" customWidth="1"/>
    <col min="7422" max="7422" width="15.7109375" style="915" customWidth="1"/>
    <col min="7423" max="7423" width="12.28515625" style="915" customWidth="1"/>
    <col min="7424" max="7426" width="15.7109375" style="915" customWidth="1"/>
    <col min="7427" max="7427" width="30.7109375" style="915" customWidth="1"/>
    <col min="7428" max="7428" width="13.7109375" style="915" customWidth="1"/>
    <col min="7429" max="7429" width="21" style="915" customWidth="1"/>
    <col min="7430" max="7431" width="15.7109375" style="915" customWidth="1"/>
    <col min="7432" max="7675" width="9.140625" style="915"/>
    <col min="7676" max="7676" width="5.7109375" style="915" customWidth="1"/>
    <col min="7677" max="7677" width="37.7109375" style="915" customWidth="1"/>
    <col min="7678" max="7678" width="15.7109375" style="915" customWidth="1"/>
    <col min="7679" max="7679" width="12.28515625" style="915" customWidth="1"/>
    <col min="7680" max="7682" width="15.7109375" style="915" customWidth="1"/>
    <col min="7683" max="7683" width="30.7109375" style="915" customWidth="1"/>
    <col min="7684" max="7684" width="13.7109375" style="915" customWidth="1"/>
    <col min="7685" max="7685" width="21" style="915" customWidth="1"/>
    <col min="7686" max="7687" width="15.7109375" style="915" customWidth="1"/>
    <col min="7688" max="7931" width="9.140625" style="915"/>
    <col min="7932" max="7932" width="5.7109375" style="915" customWidth="1"/>
    <col min="7933" max="7933" width="37.7109375" style="915" customWidth="1"/>
    <col min="7934" max="7934" width="15.7109375" style="915" customWidth="1"/>
    <col min="7935" max="7935" width="12.28515625" style="915" customWidth="1"/>
    <col min="7936" max="7938" width="15.7109375" style="915" customWidth="1"/>
    <col min="7939" max="7939" width="30.7109375" style="915" customWidth="1"/>
    <col min="7940" max="7940" width="13.7109375" style="915" customWidth="1"/>
    <col min="7941" max="7941" width="21" style="915" customWidth="1"/>
    <col min="7942" max="7943" width="15.7109375" style="915" customWidth="1"/>
    <col min="7944" max="8187" width="9.140625" style="915"/>
    <col min="8188" max="8188" width="5.7109375" style="915" customWidth="1"/>
    <col min="8189" max="8189" width="37.7109375" style="915" customWidth="1"/>
    <col min="8190" max="8190" width="15.7109375" style="915" customWidth="1"/>
    <col min="8191" max="8191" width="12.28515625" style="915" customWidth="1"/>
    <col min="8192" max="8194" width="15.7109375" style="915" customWidth="1"/>
    <col min="8195" max="8195" width="30.7109375" style="915" customWidth="1"/>
    <col min="8196" max="8196" width="13.7109375" style="915" customWidth="1"/>
    <col min="8197" max="8197" width="21" style="915" customWidth="1"/>
    <col min="8198" max="8199" width="15.7109375" style="915" customWidth="1"/>
    <col min="8200" max="8443" width="9.140625" style="915"/>
    <col min="8444" max="8444" width="5.7109375" style="915" customWidth="1"/>
    <col min="8445" max="8445" width="37.7109375" style="915" customWidth="1"/>
    <col min="8446" max="8446" width="15.7109375" style="915" customWidth="1"/>
    <col min="8447" max="8447" width="12.28515625" style="915" customWidth="1"/>
    <col min="8448" max="8450" width="15.7109375" style="915" customWidth="1"/>
    <col min="8451" max="8451" width="30.7109375" style="915" customWidth="1"/>
    <col min="8452" max="8452" width="13.7109375" style="915" customWidth="1"/>
    <col min="8453" max="8453" width="21" style="915" customWidth="1"/>
    <col min="8454" max="8455" width="15.7109375" style="915" customWidth="1"/>
    <col min="8456" max="8699" width="9.140625" style="915"/>
    <col min="8700" max="8700" width="5.7109375" style="915" customWidth="1"/>
    <col min="8701" max="8701" width="37.7109375" style="915" customWidth="1"/>
    <col min="8702" max="8702" width="15.7109375" style="915" customWidth="1"/>
    <col min="8703" max="8703" width="12.28515625" style="915" customWidth="1"/>
    <col min="8704" max="8706" width="15.7109375" style="915" customWidth="1"/>
    <col min="8707" max="8707" width="30.7109375" style="915" customWidth="1"/>
    <col min="8708" max="8708" width="13.7109375" style="915" customWidth="1"/>
    <col min="8709" max="8709" width="21" style="915" customWidth="1"/>
    <col min="8710" max="8711" width="15.7109375" style="915" customWidth="1"/>
    <col min="8712" max="8955" width="9.140625" style="915"/>
    <col min="8956" max="8956" width="5.7109375" style="915" customWidth="1"/>
    <col min="8957" max="8957" width="37.7109375" style="915" customWidth="1"/>
    <col min="8958" max="8958" width="15.7109375" style="915" customWidth="1"/>
    <col min="8959" max="8959" width="12.28515625" style="915" customWidth="1"/>
    <col min="8960" max="8962" width="15.7109375" style="915" customWidth="1"/>
    <col min="8963" max="8963" width="30.7109375" style="915" customWidth="1"/>
    <col min="8964" max="8964" width="13.7109375" style="915" customWidth="1"/>
    <col min="8965" max="8965" width="21" style="915" customWidth="1"/>
    <col min="8966" max="8967" width="15.7109375" style="915" customWidth="1"/>
    <col min="8968" max="9211" width="9.140625" style="915"/>
    <col min="9212" max="9212" width="5.7109375" style="915" customWidth="1"/>
    <col min="9213" max="9213" width="37.7109375" style="915" customWidth="1"/>
    <col min="9214" max="9214" width="15.7109375" style="915" customWidth="1"/>
    <col min="9215" max="9215" width="12.28515625" style="915" customWidth="1"/>
    <col min="9216" max="9218" width="15.7109375" style="915" customWidth="1"/>
    <col min="9219" max="9219" width="30.7109375" style="915" customWidth="1"/>
    <col min="9220" max="9220" width="13.7109375" style="915" customWidth="1"/>
    <col min="9221" max="9221" width="21" style="915" customWidth="1"/>
    <col min="9222" max="9223" width="15.7109375" style="915" customWidth="1"/>
    <col min="9224" max="9467" width="9.140625" style="915"/>
    <col min="9468" max="9468" width="5.7109375" style="915" customWidth="1"/>
    <col min="9469" max="9469" width="37.7109375" style="915" customWidth="1"/>
    <col min="9470" max="9470" width="15.7109375" style="915" customWidth="1"/>
    <col min="9471" max="9471" width="12.28515625" style="915" customWidth="1"/>
    <col min="9472" max="9474" width="15.7109375" style="915" customWidth="1"/>
    <col min="9475" max="9475" width="30.7109375" style="915" customWidth="1"/>
    <col min="9476" max="9476" width="13.7109375" style="915" customWidth="1"/>
    <col min="9477" max="9477" width="21" style="915" customWidth="1"/>
    <col min="9478" max="9479" width="15.7109375" style="915" customWidth="1"/>
    <col min="9480" max="9723" width="9.140625" style="915"/>
    <col min="9724" max="9724" width="5.7109375" style="915" customWidth="1"/>
    <col min="9725" max="9725" width="37.7109375" style="915" customWidth="1"/>
    <col min="9726" max="9726" width="15.7109375" style="915" customWidth="1"/>
    <col min="9727" max="9727" width="12.28515625" style="915" customWidth="1"/>
    <col min="9728" max="9730" width="15.7109375" style="915" customWidth="1"/>
    <col min="9731" max="9731" width="30.7109375" style="915" customWidth="1"/>
    <col min="9732" max="9732" width="13.7109375" style="915" customWidth="1"/>
    <col min="9733" max="9733" width="21" style="915" customWidth="1"/>
    <col min="9734" max="9735" width="15.7109375" style="915" customWidth="1"/>
    <col min="9736" max="9979" width="9.140625" style="915"/>
    <col min="9980" max="9980" width="5.7109375" style="915" customWidth="1"/>
    <col min="9981" max="9981" width="37.7109375" style="915" customWidth="1"/>
    <col min="9982" max="9982" width="15.7109375" style="915" customWidth="1"/>
    <col min="9983" max="9983" width="12.28515625" style="915" customWidth="1"/>
    <col min="9984" max="9986" width="15.7109375" style="915" customWidth="1"/>
    <col min="9987" max="9987" width="30.7109375" style="915" customWidth="1"/>
    <col min="9988" max="9988" width="13.7109375" style="915" customWidth="1"/>
    <col min="9989" max="9989" width="21" style="915" customWidth="1"/>
    <col min="9990" max="9991" width="15.7109375" style="915" customWidth="1"/>
    <col min="9992" max="10235" width="9.140625" style="915"/>
    <col min="10236" max="10236" width="5.7109375" style="915" customWidth="1"/>
    <col min="10237" max="10237" width="37.7109375" style="915" customWidth="1"/>
    <col min="10238" max="10238" width="15.7109375" style="915" customWidth="1"/>
    <col min="10239" max="10239" width="12.28515625" style="915" customWidth="1"/>
    <col min="10240" max="10242" width="15.7109375" style="915" customWidth="1"/>
    <col min="10243" max="10243" width="30.7109375" style="915" customWidth="1"/>
    <col min="10244" max="10244" width="13.7109375" style="915" customWidth="1"/>
    <col min="10245" max="10245" width="21" style="915" customWidth="1"/>
    <col min="10246" max="10247" width="15.7109375" style="915" customWidth="1"/>
    <col min="10248" max="10491" width="9.140625" style="915"/>
    <col min="10492" max="10492" width="5.7109375" style="915" customWidth="1"/>
    <col min="10493" max="10493" width="37.7109375" style="915" customWidth="1"/>
    <col min="10494" max="10494" width="15.7109375" style="915" customWidth="1"/>
    <col min="10495" max="10495" width="12.28515625" style="915" customWidth="1"/>
    <col min="10496" max="10498" width="15.7109375" style="915" customWidth="1"/>
    <col min="10499" max="10499" width="30.7109375" style="915" customWidth="1"/>
    <col min="10500" max="10500" width="13.7109375" style="915" customWidth="1"/>
    <col min="10501" max="10501" width="21" style="915" customWidth="1"/>
    <col min="10502" max="10503" width="15.7109375" style="915" customWidth="1"/>
    <col min="10504" max="10747" width="9.140625" style="915"/>
    <col min="10748" max="10748" width="5.7109375" style="915" customWidth="1"/>
    <col min="10749" max="10749" width="37.7109375" style="915" customWidth="1"/>
    <col min="10750" max="10750" width="15.7109375" style="915" customWidth="1"/>
    <col min="10751" max="10751" width="12.28515625" style="915" customWidth="1"/>
    <col min="10752" max="10754" width="15.7109375" style="915" customWidth="1"/>
    <col min="10755" max="10755" width="30.7109375" style="915" customWidth="1"/>
    <col min="10756" max="10756" width="13.7109375" style="915" customWidth="1"/>
    <col min="10757" max="10757" width="21" style="915" customWidth="1"/>
    <col min="10758" max="10759" width="15.7109375" style="915" customWidth="1"/>
    <col min="10760" max="11003" width="9.140625" style="915"/>
    <col min="11004" max="11004" width="5.7109375" style="915" customWidth="1"/>
    <col min="11005" max="11005" width="37.7109375" style="915" customWidth="1"/>
    <col min="11006" max="11006" width="15.7109375" style="915" customWidth="1"/>
    <col min="11007" max="11007" width="12.28515625" style="915" customWidth="1"/>
    <col min="11008" max="11010" width="15.7109375" style="915" customWidth="1"/>
    <col min="11011" max="11011" width="30.7109375" style="915" customWidth="1"/>
    <col min="11012" max="11012" width="13.7109375" style="915" customWidth="1"/>
    <col min="11013" max="11013" width="21" style="915" customWidth="1"/>
    <col min="11014" max="11015" width="15.7109375" style="915" customWidth="1"/>
    <col min="11016" max="11259" width="9.140625" style="915"/>
    <col min="11260" max="11260" width="5.7109375" style="915" customWidth="1"/>
    <col min="11261" max="11261" width="37.7109375" style="915" customWidth="1"/>
    <col min="11262" max="11262" width="15.7109375" style="915" customWidth="1"/>
    <col min="11263" max="11263" width="12.28515625" style="915" customWidth="1"/>
    <col min="11264" max="11266" width="15.7109375" style="915" customWidth="1"/>
    <col min="11267" max="11267" width="30.7109375" style="915" customWidth="1"/>
    <col min="11268" max="11268" width="13.7109375" style="915" customWidth="1"/>
    <col min="11269" max="11269" width="21" style="915" customWidth="1"/>
    <col min="11270" max="11271" width="15.7109375" style="915" customWidth="1"/>
    <col min="11272" max="11515" width="9.140625" style="915"/>
    <col min="11516" max="11516" width="5.7109375" style="915" customWidth="1"/>
    <col min="11517" max="11517" width="37.7109375" style="915" customWidth="1"/>
    <col min="11518" max="11518" width="15.7109375" style="915" customWidth="1"/>
    <col min="11519" max="11519" width="12.28515625" style="915" customWidth="1"/>
    <col min="11520" max="11522" width="15.7109375" style="915" customWidth="1"/>
    <col min="11523" max="11523" width="30.7109375" style="915" customWidth="1"/>
    <col min="11524" max="11524" width="13.7109375" style="915" customWidth="1"/>
    <col min="11525" max="11525" width="21" style="915" customWidth="1"/>
    <col min="11526" max="11527" width="15.7109375" style="915" customWidth="1"/>
    <col min="11528" max="11771" width="9.140625" style="915"/>
    <col min="11772" max="11772" width="5.7109375" style="915" customWidth="1"/>
    <col min="11773" max="11773" width="37.7109375" style="915" customWidth="1"/>
    <col min="11774" max="11774" width="15.7109375" style="915" customWidth="1"/>
    <col min="11775" max="11775" width="12.28515625" style="915" customWidth="1"/>
    <col min="11776" max="11778" width="15.7109375" style="915" customWidth="1"/>
    <col min="11779" max="11779" width="30.7109375" style="915" customWidth="1"/>
    <col min="11780" max="11780" width="13.7109375" style="915" customWidth="1"/>
    <col min="11781" max="11781" width="21" style="915" customWidth="1"/>
    <col min="11782" max="11783" width="15.7109375" style="915" customWidth="1"/>
    <col min="11784" max="12027" width="9.140625" style="915"/>
    <col min="12028" max="12028" width="5.7109375" style="915" customWidth="1"/>
    <col min="12029" max="12029" width="37.7109375" style="915" customWidth="1"/>
    <col min="12030" max="12030" width="15.7109375" style="915" customWidth="1"/>
    <col min="12031" max="12031" width="12.28515625" style="915" customWidth="1"/>
    <col min="12032" max="12034" width="15.7109375" style="915" customWidth="1"/>
    <col min="12035" max="12035" width="30.7109375" style="915" customWidth="1"/>
    <col min="12036" max="12036" width="13.7109375" style="915" customWidth="1"/>
    <col min="12037" max="12037" width="21" style="915" customWidth="1"/>
    <col min="12038" max="12039" width="15.7109375" style="915" customWidth="1"/>
    <col min="12040" max="12283" width="9.140625" style="915"/>
    <col min="12284" max="12284" width="5.7109375" style="915" customWidth="1"/>
    <col min="12285" max="12285" width="37.7109375" style="915" customWidth="1"/>
    <col min="12286" max="12286" width="15.7109375" style="915" customWidth="1"/>
    <col min="12287" max="12287" width="12.28515625" style="915" customWidth="1"/>
    <col min="12288" max="12290" width="15.7109375" style="915" customWidth="1"/>
    <col min="12291" max="12291" width="30.7109375" style="915" customWidth="1"/>
    <col min="12292" max="12292" width="13.7109375" style="915" customWidth="1"/>
    <col min="12293" max="12293" width="21" style="915" customWidth="1"/>
    <col min="12294" max="12295" width="15.7109375" style="915" customWidth="1"/>
    <col min="12296" max="12539" width="9.140625" style="915"/>
    <col min="12540" max="12540" width="5.7109375" style="915" customWidth="1"/>
    <col min="12541" max="12541" width="37.7109375" style="915" customWidth="1"/>
    <col min="12542" max="12542" width="15.7109375" style="915" customWidth="1"/>
    <col min="12543" max="12543" width="12.28515625" style="915" customWidth="1"/>
    <col min="12544" max="12546" width="15.7109375" style="915" customWidth="1"/>
    <col min="12547" max="12547" width="30.7109375" style="915" customWidth="1"/>
    <col min="12548" max="12548" width="13.7109375" style="915" customWidth="1"/>
    <col min="12549" max="12549" width="21" style="915" customWidth="1"/>
    <col min="12550" max="12551" width="15.7109375" style="915" customWidth="1"/>
    <col min="12552" max="12795" width="9.140625" style="915"/>
    <col min="12796" max="12796" width="5.7109375" style="915" customWidth="1"/>
    <col min="12797" max="12797" width="37.7109375" style="915" customWidth="1"/>
    <col min="12798" max="12798" width="15.7109375" style="915" customWidth="1"/>
    <col min="12799" max="12799" width="12.28515625" style="915" customWidth="1"/>
    <col min="12800" max="12802" width="15.7109375" style="915" customWidth="1"/>
    <col min="12803" max="12803" width="30.7109375" style="915" customWidth="1"/>
    <col min="12804" max="12804" width="13.7109375" style="915" customWidth="1"/>
    <col min="12805" max="12805" width="21" style="915" customWidth="1"/>
    <col min="12806" max="12807" width="15.7109375" style="915" customWidth="1"/>
    <col min="12808" max="13051" width="9.140625" style="915"/>
    <col min="13052" max="13052" width="5.7109375" style="915" customWidth="1"/>
    <col min="13053" max="13053" width="37.7109375" style="915" customWidth="1"/>
    <col min="13054" max="13054" width="15.7109375" style="915" customWidth="1"/>
    <col min="13055" max="13055" width="12.28515625" style="915" customWidth="1"/>
    <col min="13056" max="13058" width="15.7109375" style="915" customWidth="1"/>
    <col min="13059" max="13059" width="30.7109375" style="915" customWidth="1"/>
    <col min="13060" max="13060" width="13.7109375" style="915" customWidth="1"/>
    <col min="13061" max="13061" width="21" style="915" customWidth="1"/>
    <col min="13062" max="13063" width="15.7109375" style="915" customWidth="1"/>
    <col min="13064" max="13307" width="9.140625" style="915"/>
    <col min="13308" max="13308" width="5.7109375" style="915" customWidth="1"/>
    <col min="13309" max="13309" width="37.7109375" style="915" customWidth="1"/>
    <col min="13310" max="13310" width="15.7109375" style="915" customWidth="1"/>
    <col min="13311" max="13311" width="12.28515625" style="915" customWidth="1"/>
    <col min="13312" max="13314" width="15.7109375" style="915" customWidth="1"/>
    <col min="13315" max="13315" width="30.7109375" style="915" customWidth="1"/>
    <col min="13316" max="13316" width="13.7109375" style="915" customWidth="1"/>
    <col min="13317" max="13317" width="21" style="915" customWidth="1"/>
    <col min="13318" max="13319" width="15.7109375" style="915" customWidth="1"/>
    <col min="13320" max="13563" width="9.140625" style="915"/>
    <col min="13564" max="13564" width="5.7109375" style="915" customWidth="1"/>
    <col min="13565" max="13565" width="37.7109375" style="915" customWidth="1"/>
    <col min="13566" max="13566" width="15.7109375" style="915" customWidth="1"/>
    <col min="13567" max="13567" width="12.28515625" style="915" customWidth="1"/>
    <col min="13568" max="13570" width="15.7109375" style="915" customWidth="1"/>
    <col min="13571" max="13571" width="30.7109375" style="915" customWidth="1"/>
    <col min="13572" max="13572" width="13.7109375" style="915" customWidth="1"/>
    <col min="13573" max="13573" width="21" style="915" customWidth="1"/>
    <col min="13574" max="13575" width="15.7109375" style="915" customWidth="1"/>
    <col min="13576" max="13819" width="9.140625" style="915"/>
    <col min="13820" max="13820" width="5.7109375" style="915" customWidth="1"/>
    <col min="13821" max="13821" width="37.7109375" style="915" customWidth="1"/>
    <col min="13822" max="13822" width="15.7109375" style="915" customWidth="1"/>
    <col min="13823" max="13823" width="12.28515625" style="915" customWidth="1"/>
    <col min="13824" max="13826" width="15.7109375" style="915" customWidth="1"/>
    <col min="13827" max="13827" width="30.7109375" style="915" customWidth="1"/>
    <col min="13828" max="13828" width="13.7109375" style="915" customWidth="1"/>
    <col min="13829" max="13829" width="21" style="915" customWidth="1"/>
    <col min="13830" max="13831" width="15.7109375" style="915" customWidth="1"/>
    <col min="13832" max="14075" width="9.140625" style="915"/>
    <col min="14076" max="14076" width="5.7109375" style="915" customWidth="1"/>
    <col min="14077" max="14077" width="37.7109375" style="915" customWidth="1"/>
    <col min="14078" max="14078" width="15.7109375" style="915" customWidth="1"/>
    <col min="14079" max="14079" width="12.28515625" style="915" customWidth="1"/>
    <col min="14080" max="14082" width="15.7109375" style="915" customWidth="1"/>
    <col min="14083" max="14083" width="30.7109375" style="915" customWidth="1"/>
    <col min="14084" max="14084" width="13.7109375" style="915" customWidth="1"/>
    <col min="14085" max="14085" width="21" style="915" customWidth="1"/>
    <col min="14086" max="14087" width="15.7109375" style="915" customWidth="1"/>
    <col min="14088" max="14331" width="9.140625" style="915"/>
    <col min="14332" max="14332" width="5.7109375" style="915" customWidth="1"/>
    <col min="14333" max="14333" width="37.7109375" style="915" customWidth="1"/>
    <col min="14334" max="14334" width="15.7109375" style="915" customWidth="1"/>
    <col min="14335" max="14335" width="12.28515625" style="915" customWidth="1"/>
    <col min="14336" max="14338" width="15.7109375" style="915" customWidth="1"/>
    <col min="14339" max="14339" width="30.7109375" style="915" customWidth="1"/>
    <col min="14340" max="14340" width="13.7109375" style="915" customWidth="1"/>
    <col min="14341" max="14341" width="21" style="915" customWidth="1"/>
    <col min="14342" max="14343" width="15.7109375" style="915" customWidth="1"/>
    <col min="14344" max="14587" width="9.140625" style="915"/>
    <col min="14588" max="14588" width="5.7109375" style="915" customWidth="1"/>
    <col min="14589" max="14589" width="37.7109375" style="915" customWidth="1"/>
    <col min="14590" max="14590" width="15.7109375" style="915" customWidth="1"/>
    <col min="14591" max="14591" width="12.28515625" style="915" customWidth="1"/>
    <col min="14592" max="14594" width="15.7109375" style="915" customWidth="1"/>
    <col min="14595" max="14595" width="30.7109375" style="915" customWidth="1"/>
    <col min="14596" max="14596" width="13.7109375" style="915" customWidth="1"/>
    <col min="14597" max="14597" width="21" style="915" customWidth="1"/>
    <col min="14598" max="14599" width="15.7109375" style="915" customWidth="1"/>
    <col min="14600" max="14843" width="9.140625" style="915"/>
    <col min="14844" max="14844" width="5.7109375" style="915" customWidth="1"/>
    <col min="14845" max="14845" width="37.7109375" style="915" customWidth="1"/>
    <col min="14846" max="14846" width="15.7109375" style="915" customWidth="1"/>
    <col min="14847" max="14847" width="12.28515625" style="915" customWidth="1"/>
    <col min="14848" max="14850" width="15.7109375" style="915" customWidth="1"/>
    <col min="14851" max="14851" width="30.7109375" style="915" customWidth="1"/>
    <col min="14852" max="14852" width="13.7109375" style="915" customWidth="1"/>
    <col min="14853" max="14853" width="21" style="915" customWidth="1"/>
    <col min="14854" max="14855" width="15.7109375" style="915" customWidth="1"/>
    <col min="14856" max="15099" width="9.140625" style="915"/>
    <col min="15100" max="15100" width="5.7109375" style="915" customWidth="1"/>
    <col min="15101" max="15101" width="37.7109375" style="915" customWidth="1"/>
    <col min="15102" max="15102" width="15.7109375" style="915" customWidth="1"/>
    <col min="15103" max="15103" width="12.28515625" style="915" customWidth="1"/>
    <col min="15104" max="15106" width="15.7109375" style="915" customWidth="1"/>
    <col min="15107" max="15107" width="30.7109375" style="915" customWidth="1"/>
    <col min="15108" max="15108" width="13.7109375" style="915" customWidth="1"/>
    <col min="15109" max="15109" width="21" style="915" customWidth="1"/>
    <col min="15110" max="15111" width="15.7109375" style="915" customWidth="1"/>
    <col min="15112" max="15355" width="9.140625" style="915"/>
    <col min="15356" max="15356" width="5.7109375" style="915" customWidth="1"/>
    <col min="15357" max="15357" width="37.7109375" style="915" customWidth="1"/>
    <col min="15358" max="15358" width="15.7109375" style="915" customWidth="1"/>
    <col min="15359" max="15359" width="12.28515625" style="915" customWidth="1"/>
    <col min="15360" max="15362" width="15.7109375" style="915" customWidth="1"/>
    <col min="15363" max="15363" width="30.7109375" style="915" customWidth="1"/>
    <col min="15364" max="15364" width="13.7109375" style="915" customWidth="1"/>
    <col min="15365" max="15365" width="21" style="915" customWidth="1"/>
    <col min="15366" max="15367" width="15.7109375" style="915" customWidth="1"/>
    <col min="15368" max="15611" width="9.140625" style="915"/>
    <col min="15612" max="15612" width="5.7109375" style="915" customWidth="1"/>
    <col min="15613" max="15613" width="37.7109375" style="915" customWidth="1"/>
    <col min="15614" max="15614" width="15.7109375" style="915" customWidth="1"/>
    <col min="15615" max="15615" width="12.28515625" style="915" customWidth="1"/>
    <col min="15616" max="15618" width="15.7109375" style="915" customWidth="1"/>
    <col min="15619" max="15619" width="30.7109375" style="915" customWidth="1"/>
    <col min="15620" max="15620" width="13.7109375" style="915" customWidth="1"/>
    <col min="15621" max="15621" width="21" style="915" customWidth="1"/>
    <col min="15622" max="15623" width="15.7109375" style="915" customWidth="1"/>
    <col min="15624" max="15867" width="9.140625" style="915"/>
    <col min="15868" max="15868" width="5.7109375" style="915" customWidth="1"/>
    <col min="15869" max="15869" width="37.7109375" style="915" customWidth="1"/>
    <col min="15870" max="15870" width="15.7109375" style="915" customWidth="1"/>
    <col min="15871" max="15871" width="12.28515625" style="915" customWidth="1"/>
    <col min="15872" max="15874" width="15.7109375" style="915" customWidth="1"/>
    <col min="15875" max="15875" width="30.7109375" style="915" customWidth="1"/>
    <col min="15876" max="15876" width="13.7109375" style="915" customWidth="1"/>
    <col min="15877" max="15877" width="21" style="915" customWidth="1"/>
    <col min="15878" max="15879" width="15.7109375" style="915" customWidth="1"/>
    <col min="15880" max="16123" width="9.140625" style="915"/>
    <col min="16124" max="16124" width="5.7109375" style="915" customWidth="1"/>
    <col min="16125" max="16125" width="37.7109375" style="915" customWidth="1"/>
    <col min="16126" max="16126" width="15.7109375" style="915" customWidth="1"/>
    <col min="16127" max="16127" width="12.28515625" style="915" customWidth="1"/>
    <col min="16128" max="16130" width="15.7109375" style="915" customWidth="1"/>
    <col min="16131" max="16131" width="30.7109375" style="915" customWidth="1"/>
    <col min="16132" max="16132" width="13.7109375" style="915" customWidth="1"/>
    <col min="16133" max="16133" width="21" style="915" customWidth="1"/>
    <col min="16134" max="16135" width="15.7109375" style="915" customWidth="1"/>
    <col min="16136" max="16384" width="9.140625" style="915"/>
  </cols>
  <sheetData>
    <row r="1" spans="1:7" x14ac:dyDescent="0.25">
      <c r="G1" s="1244" t="s">
        <v>2337</v>
      </c>
    </row>
    <row r="2" spans="1:7" x14ac:dyDescent="0.25">
      <c r="A2" s="1859" t="s">
        <v>1532</v>
      </c>
      <c r="B2" s="1859"/>
      <c r="C2" s="1859"/>
      <c r="D2" s="1859"/>
      <c r="E2" s="1859"/>
      <c r="F2" s="1859"/>
      <c r="G2" s="1859"/>
    </row>
    <row r="3" spans="1:7" x14ac:dyDescent="0.25">
      <c r="A3" s="1859" t="s">
        <v>2392</v>
      </c>
      <c r="B3" s="1859"/>
      <c r="C3" s="1859"/>
      <c r="D3" s="1859"/>
      <c r="E3" s="1859"/>
      <c r="F3" s="1859"/>
      <c r="G3" s="1859"/>
    </row>
    <row r="4" spans="1:7" x14ac:dyDescent="0.25">
      <c r="A4" s="1859" t="s">
        <v>1534</v>
      </c>
      <c r="B4" s="1859"/>
      <c r="C4" s="1859"/>
      <c r="D4" s="1859"/>
      <c r="E4" s="1859"/>
      <c r="F4" s="1859"/>
      <c r="G4" s="1859"/>
    </row>
    <row r="5" spans="1:7" ht="12.75" customHeight="1" x14ac:dyDescent="0.25"/>
    <row r="6" spans="1:7" ht="161.25" customHeight="1" x14ac:dyDescent="0.25">
      <c r="A6" s="1309" t="s">
        <v>6</v>
      </c>
      <c r="B6" s="1309" t="s">
        <v>1535</v>
      </c>
      <c r="C6" s="1309" t="s">
        <v>1107</v>
      </c>
      <c r="D6" s="1309" t="s">
        <v>1536</v>
      </c>
      <c r="E6" s="1309" t="s">
        <v>1106</v>
      </c>
      <c r="F6" s="1309" t="s">
        <v>1537</v>
      </c>
      <c r="G6" s="1309" t="s">
        <v>1538</v>
      </c>
    </row>
    <row r="7" spans="1:7" x14ac:dyDescent="0.25">
      <c r="A7" s="1313">
        <v>1</v>
      </c>
      <c r="B7" s="1313">
        <v>2</v>
      </c>
      <c r="C7" s="1313">
        <v>3</v>
      </c>
      <c r="D7" s="1313">
        <v>4</v>
      </c>
      <c r="E7" s="1313">
        <v>5</v>
      </c>
      <c r="F7" s="1313">
        <v>6</v>
      </c>
      <c r="G7" s="1313">
        <v>7</v>
      </c>
    </row>
    <row r="8" spans="1:7" ht="19.5" customHeight="1" x14ac:dyDescent="0.25">
      <c r="A8" s="2537" t="s">
        <v>188</v>
      </c>
      <c r="B8" s="2537"/>
      <c r="C8" s="2537"/>
      <c r="D8" s="2537"/>
      <c r="E8" s="2537"/>
      <c r="F8" s="2537"/>
      <c r="G8" s="2537"/>
    </row>
    <row r="9" spans="1:7" ht="42" customHeight="1" x14ac:dyDescent="0.25">
      <c r="A9" s="1306" t="s">
        <v>685</v>
      </c>
      <c r="B9" s="1307" t="s">
        <v>2192</v>
      </c>
      <c r="C9" s="920" t="s">
        <v>2193</v>
      </c>
      <c r="D9" s="921">
        <v>0</v>
      </c>
      <c r="E9" s="920">
        <v>0</v>
      </c>
      <c r="F9" s="920">
        <v>0</v>
      </c>
      <c r="G9" s="1307" t="s">
        <v>2194</v>
      </c>
    </row>
    <row r="10" spans="1:7" ht="54" customHeight="1" x14ac:dyDescent="0.25">
      <c r="A10" s="1306" t="s">
        <v>20</v>
      </c>
      <c r="B10" s="1307" t="s">
        <v>2195</v>
      </c>
      <c r="C10" s="920" t="s">
        <v>2193</v>
      </c>
      <c r="D10" s="921">
        <v>0</v>
      </c>
      <c r="E10" s="920">
        <v>0</v>
      </c>
      <c r="F10" s="920">
        <v>0</v>
      </c>
      <c r="G10" s="1307" t="s">
        <v>2194</v>
      </c>
    </row>
    <row r="11" spans="1:7" ht="38.25" customHeight="1" x14ac:dyDescent="0.25">
      <c r="A11" s="1306" t="s">
        <v>22</v>
      </c>
      <c r="B11" s="1307" t="s">
        <v>2196</v>
      </c>
      <c r="C11" s="920" t="s">
        <v>2193</v>
      </c>
      <c r="D11" s="921">
        <v>0</v>
      </c>
      <c r="E11" s="920">
        <v>0</v>
      </c>
      <c r="F11" s="920">
        <v>0</v>
      </c>
      <c r="G11" s="1307" t="s">
        <v>2194</v>
      </c>
    </row>
    <row r="12" spans="1:7" ht="41.25" customHeight="1" x14ac:dyDescent="0.25">
      <c r="A12" s="1306" t="s">
        <v>305</v>
      </c>
      <c r="B12" s="1307" t="s">
        <v>2197</v>
      </c>
      <c r="C12" s="920" t="s">
        <v>2193</v>
      </c>
      <c r="D12" s="921">
        <v>0</v>
      </c>
      <c r="E12" s="920">
        <v>0</v>
      </c>
      <c r="F12" s="920">
        <v>0</v>
      </c>
      <c r="G12" s="1307" t="s">
        <v>2194</v>
      </c>
    </row>
    <row r="13" spans="1:7" ht="35.25" customHeight="1" x14ac:dyDescent="0.25">
      <c r="A13" s="1306" t="s">
        <v>422</v>
      </c>
      <c r="B13" s="1307" t="s">
        <v>2198</v>
      </c>
      <c r="C13" s="920" t="s">
        <v>2199</v>
      </c>
      <c r="D13" s="921">
        <v>0</v>
      </c>
      <c r="E13" s="920">
        <v>0</v>
      </c>
      <c r="F13" s="920">
        <v>0</v>
      </c>
      <c r="G13" s="1307" t="s">
        <v>2194</v>
      </c>
    </row>
    <row r="14" spans="1:7" ht="77.25" customHeight="1" x14ac:dyDescent="0.25">
      <c r="A14" s="1306" t="s">
        <v>566</v>
      </c>
      <c r="B14" s="1307" t="s">
        <v>2200</v>
      </c>
      <c r="C14" s="920" t="s">
        <v>2193</v>
      </c>
      <c r="D14" s="921">
        <v>0</v>
      </c>
      <c r="E14" s="920">
        <v>0</v>
      </c>
      <c r="F14" s="920">
        <v>0</v>
      </c>
      <c r="G14" s="1307" t="s">
        <v>2194</v>
      </c>
    </row>
    <row r="15" spans="1:7" ht="72" x14ac:dyDescent="0.25">
      <c r="A15" s="1306" t="s">
        <v>570</v>
      </c>
      <c r="B15" s="1307" t="s">
        <v>2201</v>
      </c>
      <c r="C15" s="920" t="s">
        <v>2199</v>
      </c>
      <c r="D15" s="921">
        <v>0</v>
      </c>
      <c r="E15" s="920">
        <v>0</v>
      </c>
      <c r="F15" s="920">
        <v>0</v>
      </c>
      <c r="G15" s="1307" t="s">
        <v>2194</v>
      </c>
    </row>
    <row r="16" spans="1:7" x14ac:dyDescent="0.25">
      <c r="A16" s="926"/>
      <c r="B16" s="927"/>
      <c r="C16" s="928"/>
      <c r="D16" s="929"/>
      <c r="E16" s="928"/>
      <c r="F16" s="928"/>
      <c r="G16" s="927"/>
    </row>
    <row r="17" spans="1:7" x14ac:dyDescent="0.25">
      <c r="A17" s="926"/>
      <c r="B17" s="927"/>
      <c r="C17" s="928"/>
      <c r="D17" s="929"/>
      <c r="E17" s="928"/>
      <c r="F17" s="928"/>
      <c r="G17" s="927"/>
    </row>
    <row r="18" spans="1:7" ht="27" customHeight="1" x14ac:dyDescent="0.25">
      <c r="A18" s="926"/>
      <c r="B18" s="927"/>
      <c r="C18" s="928"/>
      <c r="D18" s="929"/>
      <c r="E18" s="928"/>
      <c r="F18" s="928"/>
      <c r="G18" s="927"/>
    </row>
    <row r="19" spans="1:7" x14ac:dyDescent="0.25">
      <c r="A19" s="926"/>
      <c r="B19" s="927"/>
      <c r="C19" s="928"/>
      <c r="D19" s="929"/>
      <c r="E19" s="928"/>
      <c r="F19" s="928"/>
      <c r="G19" s="927"/>
    </row>
    <row r="20" spans="1:7" x14ac:dyDescent="0.25">
      <c r="A20" s="926"/>
      <c r="B20" s="927"/>
      <c r="C20" s="928"/>
      <c r="D20" s="929"/>
      <c r="E20" s="928"/>
      <c r="F20" s="928"/>
      <c r="G20" s="927"/>
    </row>
    <row r="21" spans="1:7" x14ac:dyDescent="0.25">
      <c r="A21" s="926"/>
      <c r="B21" s="927"/>
      <c r="C21" s="928"/>
      <c r="D21" s="929"/>
      <c r="E21" s="928"/>
      <c r="F21" s="928"/>
      <c r="G21" s="927"/>
    </row>
    <row r="22" spans="1:7" x14ac:dyDescent="0.25">
      <c r="A22" s="2536"/>
      <c r="B22" s="2536"/>
      <c r="C22" s="2536"/>
      <c r="D22" s="2536"/>
      <c r="E22" s="2536"/>
      <c r="F22" s="2536"/>
      <c r="G22" s="2536"/>
    </row>
    <row r="23" spans="1:7" x14ac:dyDescent="0.25">
      <c r="A23" s="926"/>
      <c r="B23" s="927"/>
      <c r="C23" s="928"/>
      <c r="D23" s="929"/>
      <c r="E23" s="928"/>
      <c r="F23" s="928"/>
      <c r="G23" s="927"/>
    </row>
    <row r="24" spans="1:7" x14ac:dyDescent="0.25">
      <c r="A24" s="2536"/>
      <c r="B24" s="2536"/>
      <c r="C24" s="2536"/>
      <c r="D24" s="2536"/>
      <c r="E24" s="2536"/>
      <c r="F24" s="2536"/>
      <c r="G24" s="2536"/>
    </row>
    <row r="25" spans="1:7" x14ac:dyDescent="0.25">
      <c r="A25" s="926"/>
      <c r="B25" s="927"/>
      <c r="C25" s="928"/>
      <c r="D25" s="929"/>
      <c r="E25" s="928"/>
      <c r="F25" s="928"/>
      <c r="G25" s="927"/>
    </row>
  </sheetData>
  <mergeCells count="6">
    <mergeCell ref="A24:G24"/>
    <mergeCell ref="A2:G2"/>
    <mergeCell ref="A3:G3"/>
    <mergeCell ref="A4:G4"/>
    <mergeCell ref="A8:G8"/>
    <mergeCell ref="A22:G22"/>
  </mergeCells>
  <pageMargins left="0.78740157480314965" right="0.39370078740157483" top="0.78740157480314965" bottom="0.78740157480314965" header="0.51181102362204722" footer="0.39370078740157483"/>
  <pageSetup paperSize="9" scale="62" firstPageNumber="307" orientation="landscape" useFirstPageNumber="1" r:id="rId1"/>
  <headerFooter>
    <oddFooter>&amp;R&amp;"Arial,обычный"&amp;14&amp;P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C25"/>
  <sheetViews>
    <sheetView zoomScale="60" zoomScaleNormal="60" workbookViewId="0">
      <selection activeCell="E18" sqref="E18"/>
    </sheetView>
  </sheetViews>
  <sheetFormatPr defaultColWidth="17" defaultRowHeight="18" x14ac:dyDescent="0.25"/>
  <cols>
    <col min="1" max="1" width="6.7109375" style="5" customWidth="1"/>
    <col min="2" max="2" width="104.5703125" style="5" customWidth="1"/>
    <col min="3" max="3" width="33.28515625" style="66" customWidth="1"/>
    <col min="4" max="4" width="17" style="5" customWidth="1"/>
    <col min="5" max="256" width="17" style="5"/>
    <col min="257" max="257" width="7.42578125" style="5" customWidth="1"/>
    <col min="258" max="258" width="104.5703125" style="5" customWidth="1"/>
    <col min="259" max="259" width="36.7109375" style="5" customWidth="1"/>
    <col min="260" max="260" width="17" style="5" customWidth="1"/>
    <col min="261" max="512" width="17" style="5"/>
    <col min="513" max="513" width="7.42578125" style="5" customWidth="1"/>
    <col min="514" max="514" width="104.5703125" style="5" customWidth="1"/>
    <col min="515" max="515" width="36.7109375" style="5" customWidth="1"/>
    <col min="516" max="516" width="17" style="5" customWidth="1"/>
    <col min="517" max="768" width="17" style="5"/>
    <col min="769" max="769" width="7.42578125" style="5" customWidth="1"/>
    <col min="770" max="770" width="104.5703125" style="5" customWidth="1"/>
    <col min="771" max="771" width="36.7109375" style="5" customWidth="1"/>
    <col min="772" max="772" width="17" style="5" customWidth="1"/>
    <col min="773" max="1024" width="17" style="5"/>
    <col min="1025" max="1025" width="7.42578125" style="5" customWidth="1"/>
    <col min="1026" max="1026" width="104.5703125" style="5" customWidth="1"/>
    <col min="1027" max="1027" width="36.7109375" style="5" customWidth="1"/>
    <col min="1028" max="1028" width="17" style="5" customWidth="1"/>
    <col min="1029" max="1280" width="17" style="5"/>
    <col min="1281" max="1281" width="7.42578125" style="5" customWidth="1"/>
    <col min="1282" max="1282" width="104.5703125" style="5" customWidth="1"/>
    <col min="1283" max="1283" width="36.7109375" style="5" customWidth="1"/>
    <col min="1284" max="1284" width="17" style="5" customWidth="1"/>
    <col min="1285" max="1536" width="17" style="5"/>
    <col min="1537" max="1537" width="7.42578125" style="5" customWidth="1"/>
    <col min="1538" max="1538" width="104.5703125" style="5" customWidth="1"/>
    <col min="1539" max="1539" width="36.7109375" style="5" customWidth="1"/>
    <col min="1540" max="1540" width="17" style="5" customWidth="1"/>
    <col min="1541" max="1792" width="17" style="5"/>
    <col min="1793" max="1793" width="7.42578125" style="5" customWidth="1"/>
    <col min="1794" max="1794" width="104.5703125" style="5" customWidth="1"/>
    <col min="1795" max="1795" width="36.7109375" style="5" customWidth="1"/>
    <col min="1796" max="1796" width="17" style="5" customWidth="1"/>
    <col min="1797" max="2048" width="17" style="5"/>
    <col min="2049" max="2049" width="7.42578125" style="5" customWidth="1"/>
    <col min="2050" max="2050" width="104.5703125" style="5" customWidth="1"/>
    <col min="2051" max="2051" width="36.7109375" style="5" customWidth="1"/>
    <col min="2052" max="2052" width="17" style="5" customWidth="1"/>
    <col min="2053" max="2304" width="17" style="5"/>
    <col min="2305" max="2305" width="7.42578125" style="5" customWidth="1"/>
    <col min="2306" max="2306" width="104.5703125" style="5" customWidth="1"/>
    <col min="2307" max="2307" width="36.7109375" style="5" customWidth="1"/>
    <col min="2308" max="2308" width="17" style="5" customWidth="1"/>
    <col min="2309" max="2560" width="17" style="5"/>
    <col min="2561" max="2561" width="7.42578125" style="5" customWidth="1"/>
    <col min="2562" max="2562" width="104.5703125" style="5" customWidth="1"/>
    <col min="2563" max="2563" width="36.7109375" style="5" customWidth="1"/>
    <col min="2564" max="2564" width="17" style="5" customWidth="1"/>
    <col min="2565" max="2816" width="17" style="5"/>
    <col min="2817" max="2817" width="7.42578125" style="5" customWidth="1"/>
    <col min="2818" max="2818" width="104.5703125" style="5" customWidth="1"/>
    <col min="2819" max="2819" width="36.7109375" style="5" customWidth="1"/>
    <col min="2820" max="2820" width="17" style="5" customWidth="1"/>
    <col min="2821" max="3072" width="17" style="5"/>
    <col min="3073" max="3073" width="7.42578125" style="5" customWidth="1"/>
    <col min="3074" max="3074" width="104.5703125" style="5" customWidth="1"/>
    <col min="3075" max="3075" width="36.7109375" style="5" customWidth="1"/>
    <col min="3076" max="3076" width="17" style="5" customWidth="1"/>
    <col min="3077" max="3328" width="17" style="5"/>
    <col min="3329" max="3329" width="7.42578125" style="5" customWidth="1"/>
    <col min="3330" max="3330" width="104.5703125" style="5" customWidth="1"/>
    <col min="3331" max="3331" width="36.7109375" style="5" customWidth="1"/>
    <col min="3332" max="3332" width="17" style="5" customWidth="1"/>
    <col min="3333" max="3584" width="17" style="5"/>
    <col min="3585" max="3585" width="7.42578125" style="5" customWidth="1"/>
    <col min="3586" max="3586" width="104.5703125" style="5" customWidth="1"/>
    <col min="3587" max="3587" width="36.7109375" style="5" customWidth="1"/>
    <col min="3588" max="3588" width="17" style="5" customWidth="1"/>
    <col min="3589" max="3840" width="17" style="5"/>
    <col min="3841" max="3841" width="7.42578125" style="5" customWidth="1"/>
    <col min="3842" max="3842" width="104.5703125" style="5" customWidth="1"/>
    <col min="3843" max="3843" width="36.7109375" style="5" customWidth="1"/>
    <col min="3844" max="3844" width="17" style="5" customWidth="1"/>
    <col min="3845" max="4096" width="17" style="5"/>
    <col min="4097" max="4097" width="7.42578125" style="5" customWidth="1"/>
    <col min="4098" max="4098" width="104.5703125" style="5" customWidth="1"/>
    <col min="4099" max="4099" width="36.7109375" style="5" customWidth="1"/>
    <col min="4100" max="4100" width="17" style="5" customWidth="1"/>
    <col min="4101" max="4352" width="17" style="5"/>
    <col min="4353" max="4353" width="7.42578125" style="5" customWidth="1"/>
    <col min="4354" max="4354" width="104.5703125" style="5" customWidth="1"/>
    <col min="4355" max="4355" width="36.7109375" style="5" customWidth="1"/>
    <col min="4356" max="4356" width="17" style="5" customWidth="1"/>
    <col min="4357" max="4608" width="17" style="5"/>
    <col min="4609" max="4609" width="7.42578125" style="5" customWidth="1"/>
    <col min="4610" max="4610" width="104.5703125" style="5" customWidth="1"/>
    <col min="4611" max="4611" width="36.7109375" style="5" customWidth="1"/>
    <col min="4612" max="4612" width="17" style="5" customWidth="1"/>
    <col min="4613" max="4864" width="17" style="5"/>
    <col min="4865" max="4865" width="7.42578125" style="5" customWidth="1"/>
    <col min="4866" max="4866" width="104.5703125" style="5" customWidth="1"/>
    <col min="4867" max="4867" width="36.7109375" style="5" customWidth="1"/>
    <col min="4868" max="4868" width="17" style="5" customWidth="1"/>
    <col min="4869" max="5120" width="17" style="5"/>
    <col min="5121" max="5121" width="7.42578125" style="5" customWidth="1"/>
    <col min="5122" max="5122" width="104.5703125" style="5" customWidth="1"/>
    <col min="5123" max="5123" width="36.7109375" style="5" customWidth="1"/>
    <col min="5124" max="5124" width="17" style="5" customWidth="1"/>
    <col min="5125" max="5376" width="17" style="5"/>
    <col min="5377" max="5377" width="7.42578125" style="5" customWidth="1"/>
    <col min="5378" max="5378" width="104.5703125" style="5" customWidth="1"/>
    <col min="5379" max="5379" width="36.7109375" style="5" customWidth="1"/>
    <col min="5380" max="5380" width="17" style="5" customWidth="1"/>
    <col min="5381" max="5632" width="17" style="5"/>
    <col min="5633" max="5633" width="7.42578125" style="5" customWidth="1"/>
    <col min="5634" max="5634" width="104.5703125" style="5" customWidth="1"/>
    <col min="5635" max="5635" width="36.7109375" style="5" customWidth="1"/>
    <col min="5636" max="5636" width="17" style="5" customWidth="1"/>
    <col min="5637" max="5888" width="17" style="5"/>
    <col min="5889" max="5889" width="7.42578125" style="5" customWidth="1"/>
    <col min="5890" max="5890" width="104.5703125" style="5" customWidth="1"/>
    <col min="5891" max="5891" width="36.7109375" style="5" customWidth="1"/>
    <col min="5892" max="5892" width="17" style="5" customWidth="1"/>
    <col min="5893" max="6144" width="17" style="5"/>
    <col min="6145" max="6145" width="7.42578125" style="5" customWidth="1"/>
    <col min="6146" max="6146" width="104.5703125" style="5" customWidth="1"/>
    <col min="6147" max="6147" width="36.7109375" style="5" customWidth="1"/>
    <col min="6148" max="6148" width="17" style="5" customWidth="1"/>
    <col min="6149" max="6400" width="17" style="5"/>
    <col min="6401" max="6401" width="7.42578125" style="5" customWidth="1"/>
    <col min="6402" max="6402" width="104.5703125" style="5" customWidth="1"/>
    <col min="6403" max="6403" width="36.7109375" style="5" customWidth="1"/>
    <col min="6404" max="6404" width="17" style="5" customWidth="1"/>
    <col min="6405" max="6656" width="17" style="5"/>
    <col min="6657" max="6657" width="7.42578125" style="5" customWidth="1"/>
    <col min="6658" max="6658" width="104.5703125" style="5" customWidth="1"/>
    <col min="6659" max="6659" width="36.7109375" style="5" customWidth="1"/>
    <col min="6660" max="6660" width="17" style="5" customWidth="1"/>
    <col min="6661" max="6912" width="17" style="5"/>
    <col min="6913" max="6913" width="7.42578125" style="5" customWidth="1"/>
    <col min="6914" max="6914" width="104.5703125" style="5" customWidth="1"/>
    <col min="6915" max="6915" width="36.7109375" style="5" customWidth="1"/>
    <col min="6916" max="6916" width="17" style="5" customWidth="1"/>
    <col min="6917" max="7168" width="17" style="5"/>
    <col min="7169" max="7169" width="7.42578125" style="5" customWidth="1"/>
    <col min="7170" max="7170" width="104.5703125" style="5" customWidth="1"/>
    <col min="7171" max="7171" width="36.7109375" style="5" customWidth="1"/>
    <col min="7172" max="7172" width="17" style="5" customWidth="1"/>
    <col min="7173" max="7424" width="17" style="5"/>
    <col min="7425" max="7425" width="7.42578125" style="5" customWidth="1"/>
    <col min="7426" max="7426" width="104.5703125" style="5" customWidth="1"/>
    <col min="7427" max="7427" width="36.7109375" style="5" customWidth="1"/>
    <col min="7428" max="7428" width="17" style="5" customWidth="1"/>
    <col min="7429" max="7680" width="17" style="5"/>
    <col min="7681" max="7681" width="7.42578125" style="5" customWidth="1"/>
    <col min="7682" max="7682" width="104.5703125" style="5" customWidth="1"/>
    <col min="7683" max="7683" width="36.7109375" style="5" customWidth="1"/>
    <col min="7684" max="7684" width="17" style="5" customWidth="1"/>
    <col min="7685" max="7936" width="17" style="5"/>
    <col min="7937" max="7937" width="7.42578125" style="5" customWidth="1"/>
    <col min="7938" max="7938" width="104.5703125" style="5" customWidth="1"/>
    <col min="7939" max="7939" width="36.7109375" style="5" customWidth="1"/>
    <col min="7940" max="7940" width="17" style="5" customWidth="1"/>
    <col min="7941" max="8192" width="17" style="5"/>
    <col min="8193" max="8193" width="7.42578125" style="5" customWidth="1"/>
    <col min="8194" max="8194" width="104.5703125" style="5" customWidth="1"/>
    <col min="8195" max="8195" width="36.7109375" style="5" customWidth="1"/>
    <col min="8196" max="8196" width="17" style="5" customWidth="1"/>
    <col min="8197" max="8448" width="17" style="5"/>
    <col min="8449" max="8449" width="7.42578125" style="5" customWidth="1"/>
    <col min="8450" max="8450" width="104.5703125" style="5" customWidth="1"/>
    <col min="8451" max="8451" width="36.7109375" style="5" customWidth="1"/>
    <col min="8452" max="8452" width="17" style="5" customWidth="1"/>
    <col min="8453" max="8704" width="17" style="5"/>
    <col min="8705" max="8705" width="7.42578125" style="5" customWidth="1"/>
    <col min="8706" max="8706" width="104.5703125" style="5" customWidth="1"/>
    <col min="8707" max="8707" width="36.7109375" style="5" customWidth="1"/>
    <col min="8708" max="8708" width="17" style="5" customWidth="1"/>
    <col min="8709" max="8960" width="17" style="5"/>
    <col min="8961" max="8961" width="7.42578125" style="5" customWidth="1"/>
    <col min="8962" max="8962" width="104.5703125" style="5" customWidth="1"/>
    <col min="8963" max="8963" width="36.7109375" style="5" customWidth="1"/>
    <col min="8964" max="8964" width="17" style="5" customWidth="1"/>
    <col min="8965" max="9216" width="17" style="5"/>
    <col min="9217" max="9217" width="7.42578125" style="5" customWidth="1"/>
    <col min="9218" max="9218" width="104.5703125" style="5" customWidth="1"/>
    <col min="9219" max="9219" width="36.7109375" style="5" customWidth="1"/>
    <col min="9220" max="9220" width="17" style="5" customWidth="1"/>
    <col min="9221" max="9472" width="17" style="5"/>
    <col min="9473" max="9473" width="7.42578125" style="5" customWidth="1"/>
    <col min="9474" max="9474" width="104.5703125" style="5" customWidth="1"/>
    <col min="9475" max="9475" width="36.7109375" style="5" customWidth="1"/>
    <col min="9476" max="9476" width="17" style="5" customWidth="1"/>
    <col min="9477" max="9728" width="17" style="5"/>
    <col min="9729" max="9729" width="7.42578125" style="5" customWidth="1"/>
    <col min="9730" max="9730" width="104.5703125" style="5" customWidth="1"/>
    <col min="9731" max="9731" width="36.7109375" style="5" customWidth="1"/>
    <col min="9732" max="9732" width="17" style="5" customWidth="1"/>
    <col min="9733" max="9984" width="17" style="5"/>
    <col min="9985" max="9985" width="7.42578125" style="5" customWidth="1"/>
    <col min="9986" max="9986" width="104.5703125" style="5" customWidth="1"/>
    <col min="9987" max="9987" width="36.7109375" style="5" customWidth="1"/>
    <col min="9988" max="9988" width="17" style="5" customWidth="1"/>
    <col min="9989" max="10240" width="17" style="5"/>
    <col min="10241" max="10241" width="7.42578125" style="5" customWidth="1"/>
    <col min="10242" max="10242" width="104.5703125" style="5" customWidth="1"/>
    <col min="10243" max="10243" width="36.7109375" style="5" customWidth="1"/>
    <col min="10244" max="10244" width="17" style="5" customWidth="1"/>
    <col min="10245" max="10496" width="17" style="5"/>
    <col min="10497" max="10497" width="7.42578125" style="5" customWidth="1"/>
    <col min="10498" max="10498" width="104.5703125" style="5" customWidth="1"/>
    <col min="10499" max="10499" width="36.7109375" style="5" customWidth="1"/>
    <col min="10500" max="10500" width="17" style="5" customWidth="1"/>
    <col min="10501" max="10752" width="17" style="5"/>
    <col min="10753" max="10753" width="7.42578125" style="5" customWidth="1"/>
    <col min="10754" max="10754" width="104.5703125" style="5" customWidth="1"/>
    <col min="10755" max="10755" width="36.7109375" style="5" customWidth="1"/>
    <col min="10756" max="10756" width="17" style="5" customWidth="1"/>
    <col min="10757" max="11008" width="17" style="5"/>
    <col min="11009" max="11009" width="7.42578125" style="5" customWidth="1"/>
    <col min="11010" max="11010" width="104.5703125" style="5" customWidth="1"/>
    <col min="11011" max="11011" width="36.7109375" style="5" customWidth="1"/>
    <col min="11012" max="11012" width="17" style="5" customWidth="1"/>
    <col min="11013" max="11264" width="17" style="5"/>
    <col min="11265" max="11265" width="7.42578125" style="5" customWidth="1"/>
    <col min="11266" max="11266" width="104.5703125" style="5" customWidth="1"/>
    <col min="11267" max="11267" width="36.7109375" style="5" customWidth="1"/>
    <col min="11268" max="11268" width="17" style="5" customWidth="1"/>
    <col min="11269" max="11520" width="17" style="5"/>
    <col min="11521" max="11521" width="7.42578125" style="5" customWidth="1"/>
    <col min="11522" max="11522" width="104.5703125" style="5" customWidth="1"/>
    <col min="11523" max="11523" width="36.7109375" style="5" customWidth="1"/>
    <col min="11524" max="11524" width="17" style="5" customWidth="1"/>
    <col min="11525" max="11776" width="17" style="5"/>
    <col min="11777" max="11777" width="7.42578125" style="5" customWidth="1"/>
    <col min="11778" max="11778" width="104.5703125" style="5" customWidth="1"/>
    <col min="11779" max="11779" width="36.7109375" style="5" customWidth="1"/>
    <col min="11780" max="11780" width="17" style="5" customWidth="1"/>
    <col min="11781" max="12032" width="17" style="5"/>
    <col min="12033" max="12033" width="7.42578125" style="5" customWidth="1"/>
    <col min="12034" max="12034" width="104.5703125" style="5" customWidth="1"/>
    <col min="12035" max="12035" width="36.7109375" style="5" customWidth="1"/>
    <col min="12036" max="12036" width="17" style="5" customWidth="1"/>
    <col min="12037" max="12288" width="17" style="5"/>
    <col min="12289" max="12289" width="7.42578125" style="5" customWidth="1"/>
    <col min="12290" max="12290" width="104.5703125" style="5" customWidth="1"/>
    <col min="12291" max="12291" width="36.7109375" style="5" customWidth="1"/>
    <col min="12292" max="12292" width="17" style="5" customWidth="1"/>
    <col min="12293" max="12544" width="17" style="5"/>
    <col min="12545" max="12545" width="7.42578125" style="5" customWidth="1"/>
    <col min="12546" max="12546" width="104.5703125" style="5" customWidth="1"/>
    <col min="12547" max="12547" width="36.7109375" style="5" customWidth="1"/>
    <col min="12548" max="12548" width="17" style="5" customWidth="1"/>
    <col min="12549" max="12800" width="17" style="5"/>
    <col min="12801" max="12801" width="7.42578125" style="5" customWidth="1"/>
    <col min="12802" max="12802" width="104.5703125" style="5" customWidth="1"/>
    <col min="12803" max="12803" width="36.7109375" style="5" customWidth="1"/>
    <col min="12804" max="12804" width="17" style="5" customWidth="1"/>
    <col min="12805" max="13056" width="17" style="5"/>
    <col min="13057" max="13057" width="7.42578125" style="5" customWidth="1"/>
    <col min="13058" max="13058" width="104.5703125" style="5" customWidth="1"/>
    <col min="13059" max="13059" width="36.7109375" style="5" customWidth="1"/>
    <col min="13060" max="13060" width="17" style="5" customWidth="1"/>
    <col min="13061" max="13312" width="17" style="5"/>
    <col min="13313" max="13313" width="7.42578125" style="5" customWidth="1"/>
    <col min="13314" max="13314" width="104.5703125" style="5" customWidth="1"/>
    <col min="13315" max="13315" width="36.7109375" style="5" customWidth="1"/>
    <col min="13316" max="13316" width="17" style="5" customWidth="1"/>
    <col min="13317" max="13568" width="17" style="5"/>
    <col min="13569" max="13569" width="7.42578125" style="5" customWidth="1"/>
    <col min="13570" max="13570" width="104.5703125" style="5" customWidth="1"/>
    <col min="13571" max="13571" width="36.7109375" style="5" customWidth="1"/>
    <col min="13572" max="13572" width="17" style="5" customWidth="1"/>
    <col min="13573" max="13824" width="17" style="5"/>
    <col min="13825" max="13825" width="7.42578125" style="5" customWidth="1"/>
    <col min="13826" max="13826" width="104.5703125" style="5" customWidth="1"/>
    <col min="13827" max="13827" width="36.7109375" style="5" customWidth="1"/>
    <col min="13828" max="13828" width="17" style="5" customWidth="1"/>
    <col min="13829" max="14080" width="17" style="5"/>
    <col min="14081" max="14081" width="7.42578125" style="5" customWidth="1"/>
    <col min="14082" max="14082" width="104.5703125" style="5" customWidth="1"/>
    <col min="14083" max="14083" width="36.7109375" style="5" customWidth="1"/>
    <col min="14084" max="14084" width="17" style="5" customWidth="1"/>
    <col min="14085" max="14336" width="17" style="5"/>
    <col min="14337" max="14337" width="7.42578125" style="5" customWidth="1"/>
    <col min="14338" max="14338" width="104.5703125" style="5" customWidth="1"/>
    <col min="14339" max="14339" width="36.7109375" style="5" customWidth="1"/>
    <col min="14340" max="14340" width="17" style="5" customWidth="1"/>
    <col min="14341" max="14592" width="17" style="5"/>
    <col min="14593" max="14593" width="7.42578125" style="5" customWidth="1"/>
    <col min="14594" max="14594" width="104.5703125" style="5" customWidth="1"/>
    <col min="14595" max="14595" width="36.7109375" style="5" customWidth="1"/>
    <col min="14596" max="14596" width="17" style="5" customWidth="1"/>
    <col min="14597" max="14848" width="17" style="5"/>
    <col min="14849" max="14849" width="7.42578125" style="5" customWidth="1"/>
    <col min="14850" max="14850" width="104.5703125" style="5" customWidth="1"/>
    <col min="14851" max="14851" width="36.7109375" style="5" customWidth="1"/>
    <col min="14852" max="14852" width="17" style="5" customWidth="1"/>
    <col min="14853" max="15104" width="17" style="5"/>
    <col min="15105" max="15105" width="7.42578125" style="5" customWidth="1"/>
    <col min="15106" max="15106" width="104.5703125" style="5" customWidth="1"/>
    <col min="15107" max="15107" width="36.7109375" style="5" customWidth="1"/>
    <col min="15108" max="15108" width="17" style="5" customWidth="1"/>
    <col min="15109" max="15360" width="17" style="5"/>
    <col min="15361" max="15361" width="7.42578125" style="5" customWidth="1"/>
    <col min="15362" max="15362" width="104.5703125" style="5" customWidth="1"/>
    <col min="15363" max="15363" width="36.7109375" style="5" customWidth="1"/>
    <col min="15364" max="15364" width="17" style="5" customWidth="1"/>
    <col min="15365" max="15616" width="17" style="5"/>
    <col min="15617" max="15617" width="7.42578125" style="5" customWidth="1"/>
    <col min="15618" max="15618" width="104.5703125" style="5" customWidth="1"/>
    <col min="15619" max="15619" width="36.7109375" style="5" customWidth="1"/>
    <col min="15620" max="15620" width="17" style="5" customWidth="1"/>
    <col min="15621" max="15872" width="17" style="5"/>
    <col min="15873" max="15873" width="7.42578125" style="5" customWidth="1"/>
    <col min="15874" max="15874" width="104.5703125" style="5" customWidth="1"/>
    <col min="15875" max="15875" width="36.7109375" style="5" customWidth="1"/>
    <col min="15876" max="15876" width="17" style="5" customWidth="1"/>
    <col min="15877" max="16128" width="17" style="5"/>
    <col min="16129" max="16129" width="7.42578125" style="5" customWidth="1"/>
    <col min="16130" max="16130" width="104.5703125" style="5" customWidth="1"/>
    <col min="16131" max="16131" width="36.7109375" style="5" customWidth="1"/>
    <col min="16132" max="16132" width="17" style="5" customWidth="1"/>
    <col min="16133" max="16384" width="17" style="5"/>
  </cols>
  <sheetData>
    <row r="1" spans="1:3" x14ac:dyDescent="0.25">
      <c r="C1" s="1229" t="s">
        <v>2338</v>
      </c>
    </row>
    <row r="2" spans="1:3" ht="21" customHeight="1" x14ac:dyDescent="0.25">
      <c r="A2" s="1763" t="s">
        <v>2029</v>
      </c>
      <c r="B2" s="1763"/>
      <c r="C2" s="1763"/>
    </row>
    <row r="3" spans="1:3" ht="21.75" customHeight="1" x14ac:dyDescent="0.25">
      <c r="A3" s="1763" t="s">
        <v>2030</v>
      </c>
      <c r="B3" s="1763"/>
      <c r="C3" s="1763"/>
    </row>
    <row r="4" spans="1:3" ht="9" customHeight="1" x14ac:dyDescent="0.25">
      <c r="C4" s="1230"/>
    </row>
    <row r="5" spans="1:3" ht="42" customHeight="1" x14ac:dyDescent="0.25">
      <c r="A5" s="1231" t="s">
        <v>6</v>
      </c>
      <c r="B5" s="1232" t="s">
        <v>2031</v>
      </c>
      <c r="C5" s="1674" t="s">
        <v>2032</v>
      </c>
    </row>
    <row r="6" spans="1:3" ht="18.75" customHeight="1" x14ac:dyDescent="0.25">
      <c r="A6" s="1231">
        <v>1</v>
      </c>
      <c r="B6" s="1233">
        <v>2</v>
      </c>
      <c r="C6" s="1234">
        <v>3</v>
      </c>
    </row>
    <row r="7" spans="1:3" ht="21.75" customHeight="1" x14ac:dyDescent="0.25">
      <c r="A7" s="1231" t="s">
        <v>16</v>
      </c>
      <c r="B7" s="1238" t="s">
        <v>17</v>
      </c>
      <c r="C7" s="1242" t="s">
        <v>2044</v>
      </c>
    </row>
    <row r="8" spans="1:3" ht="20.25" customHeight="1" x14ac:dyDescent="0.25">
      <c r="A8" s="1236" t="s">
        <v>24</v>
      </c>
      <c r="B8" s="43" t="s">
        <v>25</v>
      </c>
      <c r="C8" s="1235" t="s">
        <v>2045</v>
      </c>
    </row>
    <row r="9" spans="1:3" s="8" customFormat="1" ht="18.75" customHeight="1" x14ac:dyDescent="0.25">
      <c r="A9" s="1201" t="s">
        <v>36</v>
      </c>
      <c r="B9" s="901" t="s">
        <v>37</v>
      </c>
      <c r="C9" s="1235" t="s">
        <v>2046</v>
      </c>
    </row>
    <row r="10" spans="1:3" s="8" customFormat="1" ht="23.25" customHeight="1" x14ac:dyDescent="0.25">
      <c r="A10" s="1201" t="s">
        <v>46</v>
      </c>
      <c r="B10" s="43" t="s">
        <v>47</v>
      </c>
      <c r="C10" s="1235" t="s">
        <v>2393</v>
      </c>
    </row>
    <row r="11" spans="1:3" s="8" customFormat="1" ht="20.25" customHeight="1" x14ac:dyDescent="0.25">
      <c r="A11" s="1200" t="s">
        <v>59</v>
      </c>
      <c r="B11" s="901" t="s">
        <v>2033</v>
      </c>
      <c r="C11" s="1235" t="s">
        <v>2047</v>
      </c>
    </row>
    <row r="12" spans="1:3" s="8" customFormat="1" ht="20.25" customHeight="1" x14ac:dyDescent="0.25">
      <c r="A12" s="1201" t="s">
        <v>65</v>
      </c>
      <c r="B12" s="901" t="s">
        <v>2034</v>
      </c>
      <c r="C12" s="1235" t="s">
        <v>2078</v>
      </c>
    </row>
    <row r="13" spans="1:3" s="8" customFormat="1" ht="24" customHeight="1" x14ac:dyDescent="0.25">
      <c r="A13" s="1201" t="s">
        <v>75</v>
      </c>
      <c r="B13" s="43" t="s">
        <v>76</v>
      </c>
      <c r="C13" s="1235" t="s">
        <v>2047</v>
      </c>
    </row>
    <row r="14" spans="1:3" s="8" customFormat="1" ht="23.25" customHeight="1" x14ac:dyDescent="0.25">
      <c r="A14" s="1201" t="s">
        <v>83</v>
      </c>
      <c r="B14" s="901" t="s">
        <v>84</v>
      </c>
      <c r="C14" s="1235" t="s">
        <v>2081</v>
      </c>
    </row>
    <row r="15" spans="1:3" s="8" customFormat="1" ht="18" customHeight="1" x14ac:dyDescent="0.25">
      <c r="A15" s="1201" t="s">
        <v>97</v>
      </c>
      <c r="B15" s="901" t="s">
        <v>2035</v>
      </c>
      <c r="C15" s="1235" t="s">
        <v>2076</v>
      </c>
    </row>
    <row r="16" spans="1:3" ht="18" customHeight="1" x14ac:dyDescent="0.25">
      <c r="A16" s="1200" t="s">
        <v>110</v>
      </c>
      <c r="B16" s="901" t="s">
        <v>2036</v>
      </c>
      <c r="C16" s="1235" t="s">
        <v>2077</v>
      </c>
    </row>
    <row r="17" spans="1:3" s="8" customFormat="1" ht="24" customHeight="1" x14ac:dyDescent="0.25">
      <c r="A17" s="1201" t="s">
        <v>121</v>
      </c>
      <c r="B17" s="901" t="s">
        <v>2037</v>
      </c>
      <c r="C17" s="1235" t="s">
        <v>2044</v>
      </c>
    </row>
    <row r="18" spans="1:3" x14ac:dyDescent="0.25">
      <c r="A18" s="1200" t="s">
        <v>131</v>
      </c>
      <c r="B18" s="1237" t="s">
        <v>2038</v>
      </c>
      <c r="C18" s="1235" t="s">
        <v>2077</v>
      </c>
    </row>
    <row r="19" spans="1:3" ht="40.5" customHeight="1" x14ac:dyDescent="0.25">
      <c r="A19" s="1200" t="s">
        <v>140</v>
      </c>
      <c r="B19" s="901" t="s">
        <v>2039</v>
      </c>
      <c r="C19" s="1235" t="s">
        <v>2076</v>
      </c>
    </row>
    <row r="20" spans="1:3" x14ac:dyDescent="0.25">
      <c r="A20" s="1200" t="s">
        <v>151</v>
      </c>
      <c r="B20" s="901" t="s">
        <v>2040</v>
      </c>
      <c r="C20" s="1235" t="s">
        <v>685</v>
      </c>
    </row>
    <row r="21" spans="1:3" ht="21.75" customHeight="1" x14ac:dyDescent="0.25">
      <c r="A21" s="1236" t="s">
        <v>157</v>
      </c>
      <c r="B21" s="901" t="s">
        <v>2041</v>
      </c>
      <c r="C21" s="1243" t="s">
        <v>2044</v>
      </c>
    </row>
    <row r="22" spans="1:3" s="8" customFormat="1" ht="21" customHeight="1" x14ac:dyDescent="0.25">
      <c r="A22" s="1201" t="s">
        <v>163</v>
      </c>
      <c r="B22" s="901" t="s">
        <v>164</v>
      </c>
      <c r="C22" s="1235" t="s">
        <v>2081</v>
      </c>
    </row>
    <row r="23" spans="1:3" s="8" customFormat="1" ht="21" customHeight="1" x14ac:dyDescent="0.25">
      <c r="A23" s="1200" t="s">
        <v>171</v>
      </c>
      <c r="B23" s="901" t="s">
        <v>2042</v>
      </c>
      <c r="C23" s="1235" t="s">
        <v>2078</v>
      </c>
    </row>
    <row r="24" spans="1:3" ht="20.25" customHeight="1" x14ac:dyDescent="0.25">
      <c r="A24" s="1200" t="s">
        <v>179</v>
      </c>
      <c r="B24" s="901" t="s">
        <v>2043</v>
      </c>
      <c r="C24" s="1235" t="s">
        <v>2082</v>
      </c>
    </row>
    <row r="25" spans="1:3" ht="111" customHeight="1" x14ac:dyDescent="0.25">
      <c r="A25" s="1239" t="s">
        <v>185</v>
      </c>
      <c r="B25" s="901" t="s">
        <v>186</v>
      </c>
      <c r="C25" s="1520" t="s">
        <v>2443</v>
      </c>
    </row>
  </sheetData>
  <mergeCells count="2">
    <mergeCell ref="A2:C2"/>
    <mergeCell ref="A3:C3"/>
  </mergeCells>
  <hyperlinks>
    <hyperlink ref="B7" r:id="rId1" display="https://old.mytyshi.ru/upload/medialibrary/fdd/01 %D0%97%D0%B4%D1%80%D0%B0%D0%B2%D0%BE%D0%BE%D1%85%D1%80%D0%B0%D0%BD%D0%B5%D0%BD%D0%B8%D0%B5 4927 %D0%BE%D1%82 11.11.2019 (%D0%B8%D0%B7%D0%BC. %D0%BE%D1%82 10.09.2020 %E2%84%96 3020).doc" xr:uid="{00000000-0004-0000-2800-000000000000}"/>
  </hyperlinks>
  <pageMargins left="0.78740157480314965" right="0.39370078740157483" top="0.78740157480314965" bottom="0.78740157480314965" header="0.31496062992125984" footer="0.39370078740157483"/>
  <pageSetup paperSize="9" scale="62" firstPageNumber="308" orientation="portrait" useFirstPageNumber="1" r:id="rId2"/>
  <headerFooter>
    <oddFooter>&amp;R&amp;"Arial,обычный"&amp;14&amp;P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sheetPr>
  <dimension ref="A1:N133"/>
  <sheetViews>
    <sheetView zoomScale="70" zoomScaleNormal="70" zoomScalePageLayoutView="71" workbookViewId="0">
      <selection activeCell="K129" sqref="K129"/>
    </sheetView>
  </sheetViews>
  <sheetFormatPr defaultColWidth="11.42578125" defaultRowHeight="20.25" customHeight="1" x14ac:dyDescent="0.25"/>
  <cols>
    <col min="1" max="1" width="8.7109375" style="212" customWidth="1"/>
    <col min="2" max="2" width="45.7109375" style="204" customWidth="1"/>
    <col min="3" max="3" width="15.7109375" style="204" customWidth="1"/>
    <col min="4" max="5" width="17.7109375" style="204" customWidth="1"/>
    <col min="6" max="6" width="12.7109375" style="204" customWidth="1"/>
    <col min="7" max="7" width="35.7109375" style="205" customWidth="1"/>
    <col min="8" max="8" width="17.7109375" style="325" customWidth="1"/>
    <col min="9" max="9" width="12.7109375" style="204" customWidth="1"/>
    <col min="10" max="10" width="30.7109375" style="205" customWidth="1"/>
    <col min="11" max="11" width="13.28515625" style="204" bestFit="1" customWidth="1"/>
    <col min="12" max="256" width="11.42578125" style="204"/>
    <col min="257" max="257" width="8.7109375" style="204" customWidth="1"/>
    <col min="258" max="258" width="45.7109375" style="204" customWidth="1"/>
    <col min="259" max="259" width="15.7109375" style="204" customWidth="1"/>
    <col min="260" max="261" width="17.7109375" style="204" customWidth="1"/>
    <col min="262" max="262" width="15.28515625" style="204" customWidth="1"/>
    <col min="263" max="263" width="35.7109375" style="204" customWidth="1"/>
    <col min="264" max="264" width="17.7109375" style="204" customWidth="1"/>
    <col min="265" max="265" width="15.28515625" style="204" customWidth="1"/>
    <col min="266" max="266" width="30.7109375" style="204" customWidth="1"/>
    <col min="267" max="267" width="13.28515625" style="204" bestFit="1" customWidth="1"/>
    <col min="268" max="512" width="11.42578125" style="204"/>
    <col min="513" max="513" width="8.7109375" style="204" customWidth="1"/>
    <col min="514" max="514" width="45.7109375" style="204" customWidth="1"/>
    <col min="515" max="515" width="15.7109375" style="204" customWidth="1"/>
    <col min="516" max="517" width="17.7109375" style="204" customWidth="1"/>
    <col min="518" max="518" width="15.28515625" style="204" customWidth="1"/>
    <col min="519" max="519" width="35.7109375" style="204" customWidth="1"/>
    <col min="520" max="520" width="17.7109375" style="204" customWidth="1"/>
    <col min="521" max="521" width="15.28515625" style="204" customWidth="1"/>
    <col min="522" max="522" width="30.7109375" style="204" customWidth="1"/>
    <col min="523" max="523" width="13.28515625" style="204" bestFit="1" customWidth="1"/>
    <col min="524" max="768" width="11.42578125" style="204"/>
    <col min="769" max="769" width="8.7109375" style="204" customWidth="1"/>
    <col min="770" max="770" width="45.7109375" style="204" customWidth="1"/>
    <col min="771" max="771" width="15.7109375" style="204" customWidth="1"/>
    <col min="772" max="773" width="17.7109375" style="204" customWidth="1"/>
    <col min="774" max="774" width="15.28515625" style="204" customWidth="1"/>
    <col min="775" max="775" width="35.7109375" style="204" customWidth="1"/>
    <col min="776" max="776" width="17.7109375" style="204" customWidth="1"/>
    <col min="777" max="777" width="15.28515625" style="204" customWidth="1"/>
    <col min="778" max="778" width="30.7109375" style="204" customWidth="1"/>
    <col min="779" max="779" width="13.28515625" style="204" bestFit="1" customWidth="1"/>
    <col min="780" max="1024" width="11.42578125" style="204"/>
    <col min="1025" max="1025" width="8.7109375" style="204" customWidth="1"/>
    <col min="1026" max="1026" width="45.7109375" style="204" customWidth="1"/>
    <col min="1027" max="1027" width="15.7109375" style="204" customWidth="1"/>
    <col min="1028" max="1029" width="17.7109375" style="204" customWidth="1"/>
    <col min="1030" max="1030" width="15.28515625" style="204" customWidth="1"/>
    <col min="1031" max="1031" width="35.7109375" style="204" customWidth="1"/>
    <col min="1032" max="1032" width="17.7109375" style="204" customWidth="1"/>
    <col min="1033" max="1033" width="15.28515625" style="204" customWidth="1"/>
    <col min="1034" max="1034" width="30.7109375" style="204" customWidth="1"/>
    <col min="1035" max="1035" width="13.28515625" style="204" bestFit="1" customWidth="1"/>
    <col min="1036" max="1280" width="11.42578125" style="204"/>
    <col min="1281" max="1281" width="8.7109375" style="204" customWidth="1"/>
    <col min="1282" max="1282" width="45.7109375" style="204" customWidth="1"/>
    <col min="1283" max="1283" width="15.7109375" style="204" customWidth="1"/>
    <col min="1284" max="1285" width="17.7109375" style="204" customWidth="1"/>
    <col min="1286" max="1286" width="15.28515625" style="204" customWidth="1"/>
    <col min="1287" max="1287" width="35.7109375" style="204" customWidth="1"/>
    <col min="1288" max="1288" width="17.7109375" style="204" customWidth="1"/>
    <col min="1289" max="1289" width="15.28515625" style="204" customWidth="1"/>
    <col min="1290" max="1290" width="30.7109375" style="204" customWidth="1"/>
    <col min="1291" max="1291" width="13.28515625" style="204" bestFit="1" customWidth="1"/>
    <col min="1292" max="1536" width="11.42578125" style="204"/>
    <col min="1537" max="1537" width="8.7109375" style="204" customWidth="1"/>
    <col min="1538" max="1538" width="45.7109375" style="204" customWidth="1"/>
    <col min="1539" max="1539" width="15.7109375" style="204" customWidth="1"/>
    <col min="1540" max="1541" width="17.7109375" style="204" customWidth="1"/>
    <col min="1542" max="1542" width="15.28515625" style="204" customWidth="1"/>
    <col min="1543" max="1543" width="35.7109375" style="204" customWidth="1"/>
    <col min="1544" max="1544" width="17.7109375" style="204" customWidth="1"/>
    <col min="1545" max="1545" width="15.28515625" style="204" customWidth="1"/>
    <col min="1546" max="1546" width="30.7109375" style="204" customWidth="1"/>
    <col min="1547" max="1547" width="13.28515625" style="204" bestFit="1" customWidth="1"/>
    <col min="1548" max="1792" width="11.42578125" style="204"/>
    <col min="1793" max="1793" width="8.7109375" style="204" customWidth="1"/>
    <col min="1794" max="1794" width="45.7109375" style="204" customWidth="1"/>
    <col min="1795" max="1795" width="15.7109375" style="204" customWidth="1"/>
    <col min="1796" max="1797" width="17.7109375" style="204" customWidth="1"/>
    <col min="1798" max="1798" width="15.28515625" style="204" customWidth="1"/>
    <col min="1799" max="1799" width="35.7109375" style="204" customWidth="1"/>
    <col min="1800" max="1800" width="17.7109375" style="204" customWidth="1"/>
    <col min="1801" max="1801" width="15.28515625" style="204" customWidth="1"/>
    <col min="1802" max="1802" width="30.7109375" style="204" customWidth="1"/>
    <col min="1803" max="1803" width="13.28515625" style="204" bestFit="1" customWidth="1"/>
    <col min="1804" max="2048" width="11.42578125" style="204"/>
    <col min="2049" max="2049" width="8.7109375" style="204" customWidth="1"/>
    <col min="2050" max="2050" width="45.7109375" style="204" customWidth="1"/>
    <col min="2051" max="2051" width="15.7109375" style="204" customWidth="1"/>
    <col min="2052" max="2053" width="17.7109375" style="204" customWidth="1"/>
    <col min="2054" max="2054" width="15.28515625" style="204" customWidth="1"/>
    <col min="2055" max="2055" width="35.7109375" style="204" customWidth="1"/>
    <col min="2056" max="2056" width="17.7109375" style="204" customWidth="1"/>
    <col min="2057" max="2057" width="15.28515625" style="204" customWidth="1"/>
    <col min="2058" max="2058" width="30.7109375" style="204" customWidth="1"/>
    <col min="2059" max="2059" width="13.28515625" style="204" bestFit="1" customWidth="1"/>
    <col min="2060" max="2304" width="11.42578125" style="204"/>
    <col min="2305" max="2305" width="8.7109375" style="204" customWidth="1"/>
    <col min="2306" max="2306" width="45.7109375" style="204" customWidth="1"/>
    <col min="2307" max="2307" width="15.7109375" style="204" customWidth="1"/>
    <col min="2308" max="2309" width="17.7109375" style="204" customWidth="1"/>
    <col min="2310" max="2310" width="15.28515625" style="204" customWidth="1"/>
    <col min="2311" max="2311" width="35.7109375" style="204" customWidth="1"/>
    <col min="2312" max="2312" width="17.7109375" style="204" customWidth="1"/>
    <col min="2313" max="2313" width="15.28515625" style="204" customWidth="1"/>
    <col min="2314" max="2314" width="30.7109375" style="204" customWidth="1"/>
    <col min="2315" max="2315" width="13.28515625" style="204" bestFit="1" customWidth="1"/>
    <col min="2316" max="2560" width="11.42578125" style="204"/>
    <col min="2561" max="2561" width="8.7109375" style="204" customWidth="1"/>
    <col min="2562" max="2562" width="45.7109375" style="204" customWidth="1"/>
    <col min="2563" max="2563" width="15.7109375" style="204" customWidth="1"/>
    <col min="2564" max="2565" width="17.7109375" style="204" customWidth="1"/>
    <col min="2566" max="2566" width="15.28515625" style="204" customWidth="1"/>
    <col min="2567" max="2567" width="35.7109375" style="204" customWidth="1"/>
    <col min="2568" max="2568" width="17.7109375" style="204" customWidth="1"/>
    <col min="2569" max="2569" width="15.28515625" style="204" customWidth="1"/>
    <col min="2570" max="2570" width="30.7109375" style="204" customWidth="1"/>
    <col min="2571" max="2571" width="13.28515625" style="204" bestFit="1" customWidth="1"/>
    <col min="2572" max="2816" width="11.42578125" style="204"/>
    <col min="2817" max="2817" width="8.7109375" style="204" customWidth="1"/>
    <col min="2818" max="2818" width="45.7109375" style="204" customWidth="1"/>
    <col min="2819" max="2819" width="15.7109375" style="204" customWidth="1"/>
    <col min="2820" max="2821" width="17.7109375" style="204" customWidth="1"/>
    <col min="2822" max="2822" width="15.28515625" style="204" customWidth="1"/>
    <col min="2823" max="2823" width="35.7109375" style="204" customWidth="1"/>
    <col min="2824" max="2824" width="17.7109375" style="204" customWidth="1"/>
    <col min="2825" max="2825" width="15.28515625" style="204" customWidth="1"/>
    <col min="2826" max="2826" width="30.7109375" style="204" customWidth="1"/>
    <col min="2827" max="2827" width="13.28515625" style="204" bestFit="1" customWidth="1"/>
    <col min="2828" max="3072" width="11.42578125" style="204"/>
    <col min="3073" max="3073" width="8.7109375" style="204" customWidth="1"/>
    <col min="3074" max="3074" width="45.7109375" style="204" customWidth="1"/>
    <col min="3075" max="3075" width="15.7109375" style="204" customWidth="1"/>
    <col min="3076" max="3077" width="17.7109375" style="204" customWidth="1"/>
    <col min="3078" max="3078" width="15.28515625" style="204" customWidth="1"/>
    <col min="3079" max="3079" width="35.7109375" style="204" customWidth="1"/>
    <col min="3080" max="3080" width="17.7109375" style="204" customWidth="1"/>
    <col min="3081" max="3081" width="15.28515625" style="204" customWidth="1"/>
    <col min="3082" max="3082" width="30.7109375" style="204" customWidth="1"/>
    <col min="3083" max="3083" width="13.28515625" style="204" bestFit="1" customWidth="1"/>
    <col min="3084" max="3328" width="11.42578125" style="204"/>
    <col min="3329" max="3329" width="8.7109375" style="204" customWidth="1"/>
    <col min="3330" max="3330" width="45.7109375" style="204" customWidth="1"/>
    <col min="3331" max="3331" width="15.7109375" style="204" customWidth="1"/>
    <col min="3332" max="3333" width="17.7109375" style="204" customWidth="1"/>
    <col min="3334" max="3334" width="15.28515625" style="204" customWidth="1"/>
    <col min="3335" max="3335" width="35.7109375" style="204" customWidth="1"/>
    <col min="3336" max="3336" width="17.7109375" style="204" customWidth="1"/>
    <col min="3337" max="3337" width="15.28515625" style="204" customWidth="1"/>
    <col min="3338" max="3338" width="30.7109375" style="204" customWidth="1"/>
    <col min="3339" max="3339" width="13.28515625" style="204" bestFit="1" customWidth="1"/>
    <col min="3340" max="3584" width="11.42578125" style="204"/>
    <col min="3585" max="3585" width="8.7109375" style="204" customWidth="1"/>
    <col min="3586" max="3586" width="45.7109375" style="204" customWidth="1"/>
    <col min="3587" max="3587" width="15.7109375" style="204" customWidth="1"/>
    <col min="3588" max="3589" width="17.7109375" style="204" customWidth="1"/>
    <col min="3590" max="3590" width="15.28515625" style="204" customWidth="1"/>
    <col min="3591" max="3591" width="35.7109375" style="204" customWidth="1"/>
    <col min="3592" max="3592" width="17.7109375" style="204" customWidth="1"/>
    <col min="3593" max="3593" width="15.28515625" style="204" customWidth="1"/>
    <col min="3594" max="3594" width="30.7109375" style="204" customWidth="1"/>
    <col min="3595" max="3595" width="13.28515625" style="204" bestFit="1" customWidth="1"/>
    <col min="3596" max="3840" width="11.42578125" style="204"/>
    <col min="3841" max="3841" width="8.7109375" style="204" customWidth="1"/>
    <col min="3842" max="3842" width="45.7109375" style="204" customWidth="1"/>
    <col min="3843" max="3843" width="15.7109375" style="204" customWidth="1"/>
    <col min="3844" max="3845" width="17.7109375" style="204" customWidth="1"/>
    <col min="3846" max="3846" width="15.28515625" style="204" customWidth="1"/>
    <col min="3847" max="3847" width="35.7109375" style="204" customWidth="1"/>
    <col min="3848" max="3848" width="17.7109375" style="204" customWidth="1"/>
    <col min="3849" max="3849" width="15.28515625" style="204" customWidth="1"/>
    <col min="3850" max="3850" width="30.7109375" style="204" customWidth="1"/>
    <col min="3851" max="3851" width="13.28515625" style="204" bestFit="1" customWidth="1"/>
    <col min="3852" max="4096" width="11.42578125" style="204"/>
    <col min="4097" max="4097" width="8.7109375" style="204" customWidth="1"/>
    <col min="4098" max="4098" width="45.7109375" style="204" customWidth="1"/>
    <col min="4099" max="4099" width="15.7109375" style="204" customWidth="1"/>
    <col min="4100" max="4101" width="17.7109375" style="204" customWidth="1"/>
    <col min="4102" max="4102" width="15.28515625" style="204" customWidth="1"/>
    <col min="4103" max="4103" width="35.7109375" style="204" customWidth="1"/>
    <col min="4104" max="4104" width="17.7109375" style="204" customWidth="1"/>
    <col min="4105" max="4105" width="15.28515625" style="204" customWidth="1"/>
    <col min="4106" max="4106" width="30.7109375" style="204" customWidth="1"/>
    <col min="4107" max="4107" width="13.28515625" style="204" bestFit="1" customWidth="1"/>
    <col min="4108" max="4352" width="11.42578125" style="204"/>
    <col min="4353" max="4353" width="8.7109375" style="204" customWidth="1"/>
    <col min="4354" max="4354" width="45.7109375" style="204" customWidth="1"/>
    <col min="4355" max="4355" width="15.7109375" style="204" customWidth="1"/>
    <col min="4356" max="4357" width="17.7109375" style="204" customWidth="1"/>
    <col min="4358" max="4358" width="15.28515625" style="204" customWidth="1"/>
    <col min="4359" max="4359" width="35.7109375" style="204" customWidth="1"/>
    <col min="4360" max="4360" width="17.7109375" style="204" customWidth="1"/>
    <col min="4361" max="4361" width="15.28515625" style="204" customWidth="1"/>
    <col min="4362" max="4362" width="30.7109375" style="204" customWidth="1"/>
    <col min="4363" max="4363" width="13.28515625" style="204" bestFit="1" customWidth="1"/>
    <col min="4364" max="4608" width="11.42578125" style="204"/>
    <col min="4609" max="4609" width="8.7109375" style="204" customWidth="1"/>
    <col min="4610" max="4610" width="45.7109375" style="204" customWidth="1"/>
    <col min="4611" max="4611" width="15.7109375" style="204" customWidth="1"/>
    <col min="4612" max="4613" width="17.7109375" style="204" customWidth="1"/>
    <col min="4614" max="4614" width="15.28515625" style="204" customWidth="1"/>
    <col min="4615" max="4615" width="35.7109375" style="204" customWidth="1"/>
    <col min="4616" max="4616" width="17.7109375" style="204" customWidth="1"/>
    <col min="4617" max="4617" width="15.28515625" style="204" customWidth="1"/>
    <col min="4618" max="4618" width="30.7109375" style="204" customWidth="1"/>
    <col min="4619" max="4619" width="13.28515625" style="204" bestFit="1" customWidth="1"/>
    <col min="4620" max="4864" width="11.42578125" style="204"/>
    <col min="4865" max="4865" width="8.7109375" style="204" customWidth="1"/>
    <col min="4866" max="4866" width="45.7109375" style="204" customWidth="1"/>
    <col min="4867" max="4867" width="15.7109375" style="204" customWidth="1"/>
    <col min="4868" max="4869" width="17.7109375" style="204" customWidth="1"/>
    <col min="4870" max="4870" width="15.28515625" style="204" customWidth="1"/>
    <col min="4871" max="4871" width="35.7109375" style="204" customWidth="1"/>
    <col min="4872" max="4872" width="17.7109375" style="204" customWidth="1"/>
    <col min="4873" max="4873" width="15.28515625" style="204" customWidth="1"/>
    <col min="4874" max="4874" width="30.7109375" style="204" customWidth="1"/>
    <col min="4875" max="4875" width="13.28515625" style="204" bestFit="1" customWidth="1"/>
    <col min="4876" max="5120" width="11.42578125" style="204"/>
    <col min="5121" max="5121" width="8.7109375" style="204" customWidth="1"/>
    <col min="5122" max="5122" width="45.7109375" style="204" customWidth="1"/>
    <col min="5123" max="5123" width="15.7109375" style="204" customWidth="1"/>
    <col min="5124" max="5125" width="17.7109375" style="204" customWidth="1"/>
    <col min="5126" max="5126" width="15.28515625" style="204" customWidth="1"/>
    <col min="5127" max="5127" width="35.7109375" style="204" customWidth="1"/>
    <col min="5128" max="5128" width="17.7109375" style="204" customWidth="1"/>
    <col min="5129" max="5129" width="15.28515625" style="204" customWidth="1"/>
    <col min="5130" max="5130" width="30.7109375" style="204" customWidth="1"/>
    <col min="5131" max="5131" width="13.28515625" style="204" bestFit="1" customWidth="1"/>
    <col min="5132" max="5376" width="11.42578125" style="204"/>
    <col min="5377" max="5377" width="8.7109375" style="204" customWidth="1"/>
    <col min="5378" max="5378" width="45.7109375" style="204" customWidth="1"/>
    <col min="5379" max="5379" width="15.7109375" style="204" customWidth="1"/>
    <col min="5380" max="5381" width="17.7109375" style="204" customWidth="1"/>
    <col min="5382" max="5382" width="15.28515625" style="204" customWidth="1"/>
    <col min="5383" max="5383" width="35.7109375" style="204" customWidth="1"/>
    <col min="5384" max="5384" width="17.7109375" style="204" customWidth="1"/>
    <col min="5385" max="5385" width="15.28515625" style="204" customWidth="1"/>
    <col min="5386" max="5386" width="30.7109375" style="204" customWidth="1"/>
    <col min="5387" max="5387" width="13.28515625" style="204" bestFit="1" customWidth="1"/>
    <col min="5388" max="5632" width="11.42578125" style="204"/>
    <col min="5633" max="5633" width="8.7109375" style="204" customWidth="1"/>
    <col min="5634" max="5634" width="45.7109375" style="204" customWidth="1"/>
    <col min="5635" max="5635" width="15.7109375" style="204" customWidth="1"/>
    <col min="5636" max="5637" width="17.7109375" style="204" customWidth="1"/>
    <col min="5638" max="5638" width="15.28515625" style="204" customWidth="1"/>
    <col min="5639" max="5639" width="35.7109375" style="204" customWidth="1"/>
    <col min="5640" max="5640" width="17.7109375" style="204" customWidth="1"/>
    <col min="5641" max="5641" width="15.28515625" style="204" customWidth="1"/>
    <col min="5642" max="5642" width="30.7109375" style="204" customWidth="1"/>
    <col min="5643" max="5643" width="13.28515625" style="204" bestFit="1" customWidth="1"/>
    <col min="5644" max="5888" width="11.42578125" style="204"/>
    <col min="5889" max="5889" width="8.7109375" style="204" customWidth="1"/>
    <col min="5890" max="5890" width="45.7109375" style="204" customWidth="1"/>
    <col min="5891" max="5891" width="15.7109375" style="204" customWidth="1"/>
    <col min="5892" max="5893" width="17.7109375" style="204" customWidth="1"/>
    <col min="5894" max="5894" width="15.28515625" style="204" customWidth="1"/>
    <col min="5895" max="5895" width="35.7109375" style="204" customWidth="1"/>
    <col min="5896" max="5896" width="17.7109375" style="204" customWidth="1"/>
    <col min="5897" max="5897" width="15.28515625" style="204" customWidth="1"/>
    <col min="5898" max="5898" width="30.7109375" style="204" customWidth="1"/>
    <col min="5899" max="5899" width="13.28515625" style="204" bestFit="1" customWidth="1"/>
    <col min="5900" max="6144" width="11.42578125" style="204"/>
    <col min="6145" max="6145" width="8.7109375" style="204" customWidth="1"/>
    <col min="6146" max="6146" width="45.7109375" style="204" customWidth="1"/>
    <col min="6147" max="6147" width="15.7109375" style="204" customWidth="1"/>
    <col min="6148" max="6149" width="17.7109375" style="204" customWidth="1"/>
    <col min="6150" max="6150" width="15.28515625" style="204" customWidth="1"/>
    <col min="6151" max="6151" width="35.7109375" style="204" customWidth="1"/>
    <col min="6152" max="6152" width="17.7109375" style="204" customWidth="1"/>
    <col min="6153" max="6153" width="15.28515625" style="204" customWidth="1"/>
    <col min="6154" max="6154" width="30.7109375" style="204" customWidth="1"/>
    <col min="6155" max="6155" width="13.28515625" style="204" bestFit="1" customWidth="1"/>
    <col min="6156" max="6400" width="11.42578125" style="204"/>
    <col min="6401" max="6401" width="8.7109375" style="204" customWidth="1"/>
    <col min="6402" max="6402" width="45.7109375" style="204" customWidth="1"/>
    <col min="6403" max="6403" width="15.7109375" style="204" customWidth="1"/>
    <col min="6404" max="6405" width="17.7109375" style="204" customWidth="1"/>
    <col min="6406" max="6406" width="15.28515625" style="204" customWidth="1"/>
    <col min="6407" max="6407" width="35.7109375" style="204" customWidth="1"/>
    <col min="6408" max="6408" width="17.7109375" style="204" customWidth="1"/>
    <col min="6409" max="6409" width="15.28515625" style="204" customWidth="1"/>
    <col min="6410" max="6410" width="30.7109375" style="204" customWidth="1"/>
    <col min="6411" max="6411" width="13.28515625" style="204" bestFit="1" customWidth="1"/>
    <col min="6412" max="6656" width="11.42578125" style="204"/>
    <col min="6657" max="6657" width="8.7109375" style="204" customWidth="1"/>
    <col min="6658" max="6658" width="45.7109375" style="204" customWidth="1"/>
    <col min="6659" max="6659" width="15.7109375" style="204" customWidth="1"/>
    <col min="6660" max="6661" width="17.7109375" style="204" customWidth="1"/>
    <col min="6662" max="6662" width="15.28515625" style="204" customWidth="1"/>
    <col min="6663" max="6663" width="35.7109375" style="204" customWidth="1"/>
    <col min="6664" max="6664" width="17.7109375" style="204" customWidth="1"/>
    <col min="6665" max="6665" width="15.28515625" style="204" customWidth="1"/>
    <col min="6666" max="6666" width="30.7109375" style="204" customWidth="1"/>
    <col min="6667" max="6667" width="13.28515625" style="204" bestFit="1" customWidth="1"/>
    <col min="6668" max="6912" width="11.42578125" style="204"/>
    <col min="6913" max="6913" width="8.7109375" style="204" customWidth="1"/>
    <col min="6914" max="6914" width="45.7109375" style="204" customWidth="1"/>
    <col min="6915" max="6915" width="15.7109375" style="204" customWidth="1"/>
    <col min="6916" max="6917" width="17.7109375" style="204" customWidth="1"/>
    <col min="6918" max="6918" width="15.28515625" style="204" customWidth="1"/>
    <col min="6919" max="6919" width="35.7109375" style="204" customWidth="1"/>
    <col min="6920" max="6920" width="17.7109375" style="204" customWidth="1"/>
    <col min="6921" max="6921" width="15.28515625" style="204" customWidth="1"/>
    <col min="6922" max="6922" width="30.7109375" style="204" customWidth="1"/>
    <col min="6923" max="6923" width="13.28515625" style="204" bestFit="1" customWidth="1"/>
    <col min="6924" max="7168" width="11.42578125" style="204"/>
    <col min="7169" max="7169" width="8.7109375" style="204" customWidth="1"/>
    <col min="7170" max="7170" width="45.7109375" style="204" customWidth="1"/>
    <col min="7171" max="7171" width="15.7109375" style="204" customWidth="1"/>
    <col min="7172" max="7173" width="17.7109375" style="204" customWidth="1"/>
    <col min="7174" max="7174" width="15.28515625" style="204" customWidth="1"/>
    <col min="7175" max="7175" width="35.7109375" style="204" customWidth="1"/>
    <col min="7176" max="7176" width="17.7109375" style="204" customWidth="1"/>
    <col min="7177" max="7177" width="15.28515625" style="204" customWidth="1"/>
    <col min="7178" max="7178" width="30.7109375" style="204" customWidth="1"/>
    <col min="7179" max="7179" width="13.28515625" style="204" bestFit="1" customWidth="1"/>
    <col min="7180" max="7424" width="11.42578125" style="204"/>
    <col min="7425" max="7425" width="8.7109375" style="204" customWidth="1"/>
    <col min="7426" max="7426" width="45.7109375" style="204" customWidth="1"/>
    <col min="7427" max="7427" width="15.7109375" style="204" customWidth="1"/>
    <col min="7428" max="7429" width="17.7109375" style="204" customWidth="1"/>
    <col min="7430" max="7430" width="15.28515625" style="204" customWidth="1"/>
    <col min="7431" max="7431" width="35.7109375" style="204" customWidth="1"/>
    <col min="7432" max="7432" width="17.7109375" style="204" customWidth="1"/>
    <col min="7433" max="7433" width="15.28515625" style="204" customWidth="1"/>
    <col min="7434" max="7434" width="30.7109375" style="204" customWidth="1"/>
    <col min="7435" max="7435" width="13.28515625" style="204" bestFit="1" customWidth="1"/>
    <col min="7436" max="7680" width="11.42578125" style="204"/>
    <col min="7681" max="7681" width="8.7109375" style="204" customWidth="1"/>
    <col min="7682" max="7682" width="45.7109375" style="204" customWidth="1"/>
    <col min="7683" max="7683" width="15.7109375" style="204" customWidth="1"/>
    <col min="7684" max="7685" width="17.7109375" style="204" customWidth="1"/>
    <col min="7686" max="7686" width="15.28515625" style="204" customWidth="1"/>
    <col min="7687" max="7687" width="35.7109375" style="204" customWidth="1"/>
    <col min="7688" max="7688" width="17.7109375" style="204" customWidth="1"/>
    <col min="7689" max="7689" width="15.28515625" style="204" customWidth="1"/>
    <col min="7690" max="7690" width="30.7109375" style="204" customWidth="1"/>
    <col min="7691" max="7691" width="13.28515625" style="204" bestFit="1" customWidth="1"/>
    <col min="7692" max="7936" width="11.42578125" style="204"/>
    <col min="7937" max="7937" width="8.7109375" style="204" customWidth="1"/>
    <col min="7938" max="7938" width="45.7109375" style="204" customWidth="1"/>
    <col min="7939" max="7939" width="15.7109375" style="204" customWidth="1"/>
    <col min="7940" max="7941" width="17.7109375" style="204" customWidth="1"/>
    <col min="7942" max="7942" width="15.28515625" style="204" customWidth="1"/>
    <col min="7943" max="7943" width="35.7109375" style="204" customWidth="1"/>
    <col min="7944" max="7944" width="17.7109375" style="204" customWidth="1"/>
    <col min="7945" max="7945" width="15.28515625" style="204" customWidth="1"/>
    <col min="7946" max="7946" width="30.7109375" style="204" customWidth="1"/>
    <col min="7947" max="7947" width="13.28515625" style="204" bestFit="1" customWidth="1"/>
    <col min="7948" max="8192" width="11.42578125" style="204"/>
    <col min="8193" max="8193" width="8.7109375" style="204" customWidth="1"/>
    <col min="8194" max="8194" width="45.7109375" style="204" customWidth="1"/>
    <col min="8195" max="8195" width="15.7109375" style="204" customWidth="1"/>
    <col min="8196" max="8197" width="17.7109375" style="204" customWidth="1"/>
    <col min="8198" max="8198" width="15.28515625" style="204" customWidth="1"/>
    <col min="8199" max="8199" width="35.7109375" style="204" customWidth="1"/>
    <col min="8200" max="8200" width="17.7109375" style="204" customWidth="1"/>
    <col min="8201" max="8201" width="15.28515625" style="204" customWidth="1"/>
    <col min="8202" max="8202" width="30.7109375" style="204" customWidth="1"/>
    <col min="8203" max="8203" width="13.28515625" style="204" bestFit="1" customWidth="1"/>
    <col min="8204" max="8448" width="11.42578125" style="204"/>
    <col min="8449" max="8449" width="8.7109375" style="204" customWidth="1"/>
    <col min="8450" max="8450" width="45.7109375" style="204" customWidth="1"/>
    <col min="8451" max="8451" width="15.7109375" style="204" customWidth="1"/>
    <col min="8452" max="8453" width="17.7109375" style="204" customWidth="1"/>
    <col min="8454" max="8454" width="15.28515625" style="204" customWidth="1"/>
    <col min="8455" max="8455" width="35.7109375" style="204" customWidth="1"/>
    <col min="8456" max="8456" width="17.7109375" style="204" customWidth="1"/>
    <col min="8457" max="8457" width="15.28515625" style="204" customWidth="1"/>
    <col min="8458" max="8458" width="30.7109375" style="204" customWidth="1"/>
    <col min="8459" max="8459" width="13.28515625" style="204" bestFit="1" customWidth="1"/>
    <col min="8460" max="8704" width="11.42578125" style="204"/>
    <col min="8705" max="8705" width="8.7109375" style="204" customWidth="1"/>
    <col min="8706" max="8706" width="45.7109375" style="204" customWidth="1"/>
    <col min="8707" max="8707" width="15.7109375" style="204" customWidth="1"/>
    <col min="8708" max="8709" width="17.7109375" style="204" customWidth="1"/>
    <col min="8710" max="8710" width="15.28515625" style="204" customWidth="1"/>
    <col min="8711" max="8711" width="35.7109375" style="204" customWidth="1"/>
    <col min="8712" max="8712" width="17.7109375" style="204" customWidth="1"/>
    <col min="8713" max="8713" width="15.28515625" style="204" customWidth="1"/>
    <col min="8714" max="8714" width="30.7109375" style="204" customWidth="1"/>
    <col min="8715" max="8715" width="13.28515625" style="204" bestFit="1" customWidth="1"/>
    <col min="8716" max="8960" width="11.42578125" style="204"/>
    <col min="8961" max="8961" width="8.7109375" style="204" customWidth="1"/>
    <col min="8962" max="8962" width="45.7109375" style="204" customWidth="1"/>
    <col min="8963" max="8963" width="15.7109375" style="204" customWidth="1"/>
    <col min="8964" max="8965" width="17.7109375" style="204" customWidth="1"/>
    <col min="8966" max="8966" width="15.28515625" style="204" customWidth="1"/>
    <col min="8967" max="8967" width="35.7109375" style="204" customWidth="1"/>
    <col min="8968" max="8968" width="17.7109375" style="204" customWidth="1"/>
    <col min="8969" max="8969" width="15.28515625" style="204" customWidth="1"/>
    <col min="8970" max="8970" width="30.7109375" style="204" customWidth="1"/>
    <col min="8971" max="8971" width="13.28515625" style="204" bestFit="1" customWidth="1"/>
    <col min="8972" max="9216" width="11.42578125" style="204"/>
    <col min="9217" max="9217" width="8.7109375" style="204" customWidth="1"/>
    <col min="9218" max="9218" width="45.7109375" style="204" customWidth="1"/>
    <col min="9219" max="9219" width="15.7109375" style="204" customWidth="1"/>
    <col min="9220" max="9221" width="17.7109375" style="204" customWidth="1"/>
    <col min="9222" max="9222" width="15.28515625" style="204" customWidth="1"/>
    <col min="9223" max="9223" width="35.7109375" style="204" customWidth="1"/>
    <col min="9224" max="9224" width="17.7109375" style="204" customWidth="1"/>
    <col min="9225" max="9225" width="15.28515625" style="204" customWidth="1"/>
    <col min="9226" max="9226" width="30.7109375" style="204" customWidth="1"/>
    <col min="9227" max="9227" width="13.28515625" style="204" bestFit="1" customWidth="1"/>
    <col min="9228" max="9472" width="11.42578125" style="204"/>
    <col min="9473" max="9473" width="8.7109375" style="204" customWidth="1"/>
    <col min="9474" max="9474" width="45.7109375" style="204" customWidth="1"/>
    <col min="9475" max="9475" width="15.7109375" style="204" customWidth="1"/>
    <col min="9476" max="9477" width="17.7109375" style="204" customWidth="1"/>
    <col min="9478" max="9478" width="15.28515625" style="204" customWidth="1"/>
    <col min="9479" max="9479" width="35.7109375" style="204" customWidth="1"/>
    <col min="9480" max="9480" width="17.7109375" style="204" customWidth="1"/>
    <col min="9481" max="9481" width="15.28515625" style="204" customWidth="1"/>
    <col min="9482" max="9482" width="30.7109375" style="204" customWidth="1"/>
    <col min="9483" max="9483" width="13.28515625" style="204" bestFit="1" customWidth="1"/>
    <col min="9484" max="9728" width="11.42578125" style="204"/>
    <col min="9729" max="9729" width="8.7109375" style="204" customWidth="1"/>
    <col min="9730" max="9730" width="45.7109375" style="204" customWidth="1"/>
    <col min="9731" max="9731" width="15.7109375" style="204" customWidth="1"/>
    <col min="9732" max="9733" width="17.7109375" style="204" customWidth="1"/>
    <col min="9734" max="9734" width="15.28515625" style="204" customWidth="1"/>
    <col min="9735" max="9735" width="35.7109375" style="204" customWidth="1"/>
    <col min="9736" max="9736" width="17.7109375" style="204" customWidth="1"/>
    <col min="9737" max="9737" width="15.28515625" style="204" customWidth="1"/>
    <col min="9738" max="9738" width="30.7109375" style="204" customWidth="1"/>
    <col min="9739" max="9739" width="13.28515625" style="204" bestFit="1" customWidth="1"/>
    <col min="9740" max="9984" width="11.42578125" style="204"/>
    <col min="9985" max="9985" width="8.7109375" style="204" customWidth="1"/>
    <col min="9986" max="9986" width="45.7109375" style="204" customWidth="1"/>
    <col min="9987" max="9987" width="15.7109375" style="204" customWidth="1"/>
    <col min="9988" max="9989" width="17.7109375" style="204" customWidth="1"/>
    <col min="9990" max="9990" width="15.28515625" style="204" customWidth="1"/>
    <col min="9991" max="9991" width="35.7109375" style="204" customWidth="1"/>
    <col min="9992" max="9992" width="17.7109375" style="204" customWidth="1"/>
    <col min="9993" max="9993" width="15.28515625" style="204" customWidth="1"/>
    <col min="9994" max="9994" width="30.7109375" style="204" customWidth="1"/>
    <col min="9995" max="9995" width="13.28515625" style="204" bestFit="1" customWidth="1"/>
    <col min="9996" max="10240" width="11.42578125" style="204"/>
    <col min="10241" max="10241" width="8.7109375" style="204" customWidth="1"/>
    <col min="10242" max="10242" width="45.7109375" style="204" customWidth="1"/>
    <col min="10243" max="10243" width="15.7109375" style="204" customWidth="1"/>
    <col min="10244" max="10245" width="17.7109375" style="204" customWidth="1"/>
    <col min="10246" max="10246" width="15.28515625" style="204" customWidth="1"/>
    <col min="10247" max="10247" width="35.7109375" style="204" customWidth="1"/>
    <col min="10248" max="10248" width="17.7109375" style="204" customWidth="1"/>
    <col min="10249" max="10249" width="15.28515625" style="204" customWidth="1"/>
    <col min="10250" max="10250" width="30.7109375" style="204" customWidth="1"/>
    <col min="10251" max="10251" width="13.28515625" style="204" bestFit="1" customWidth="1"/>
    <col min="10252" max="10496" width="11.42578125" style="204"/>
    <col min="10497" max="10497" width="8.7109375" style="204" customWidth="1"/>
    <col min="10498" max="10498" width="45.7109375" style="204" customWidth="1"/>
    <col min="10499" max="10499" width="15.7109375" style="204" customWidth="1"/>
    <col min="10500" max="10501" width="17.7109375" style="204" customWidth="1"/>
    <col min="10502" max="10502" width="15.28515625" style="204" customWidth="1"/>
    <col min="10503" max="10503" width="35.7109375" style="204" customWidth="1"/>
    <col min="10504" max="10504" width="17.7109375" style="204" customWidth="1"/>
    <col min="10505" max="10505" width="15.28515625" style="204" customWidth="1"/>
    <col min="10506" max="10506" width="30.7109375" style="204" customWidth="1"/>
    <col min="10507" max="10507" width="13.28515625" style="204" bestFit="1" customWidth="1"/>
    <col min="10508" max="10752" width="11.42578125" style="204"/>
    <col min="10753" max="10753" width="8.7109375" style="204" customWidth="1"/>
    <col min="10754" max="10754" width="45.7109375" style="204" customWidth="1"/>
    <col min="10755" max="10755" width="15.7109375" style="204" customWidth="1"/>
    <col min="10756" max="10757" width="17.7109375" style="204" customWidth="1"/>
    <col min="10758" max="10758" width="15.28515625" style="204" customWidth="1"/>
    <col min="10759" max="10759" width="35.7109375" style="204" customWidth="1"/>
    <col min="10760" max="10760" width="17.7109375" style="204" customWidth="1"/>
    <col min="10761" max="10761" width="15.28515625" style="204" customWidth="1"/>
    <col min="10762" max="10762" width="30.7109375" style="204" customWidth="1"/>
    <col min="10763" max="10763" width="13.28515625" style="204" bestFit="1" customWidth="1"/>
    <col min="10764" max="11008" width="11.42578125" style="204"/>
    <col min="11009" max="11009" width="8.7109375" style="204" customWidth="1"/>
    <col min="11010" max="11010" width="45.7109375" style="204" customWidth="1"/>
    <col min="11011" max="11011" width="15.7109375" style="204" customWidth="1"/>
    <col min="11012" max="11013" width="17.7109375" style="204" customWidth="1"/>
    <col min="11014" max="11014" width="15.28515625" style="204" customWidth="1"/>
    <col min="11015" max="11015" width="35.7109375" style="204" customWidth="1"/>
    <col min="11016" max="11016" width="17.7109375" style="204" customWidth="1"/>
    <col min="11017" max="11017" width="15.28515625" style="204" customWidth="1"/>
    <col min="11018" max="11018" width="30.7109375" style="204" customWidth="1"/>
    <col min="11019" max="11019" width="13.28515625" style="204" bestFit="1" customWidth="1"/>
    <col min="11020" max="11264" width="11.42578125" style="204"/>
    <col min="11265" max="11265" width="8.7109375" style="204" customWidth="1"/>
    <col min="11266" max="11266" width="45.7109375" style="204" customWidth="1"/>
    <col min="11267" max="11267" width="15.7109375" style="204" customWidth="1"/>
    <col min="11268" max="11269" width="17.7109375" style="204" customWidth="1"/>
    <col min="11270" max="11270" width="15.28515625" style="204" customWidth="1"/>
    <col min="11271" max="11271" width="35.7109375" style="204" customWidth="1"/>
    <col min="11272" max="11272" width="17.7109375" style="204" customWidth="1"/>
    <col min="11273" max="11273" width="15.28515625" style="204" customWidth="1"/>
    <col min="11274" max="11274" width="30.7109375" style="204" customWidth="1"/>
    <col min="11275" max="11275" width="13.28515625" style="204" bestFit="1" customWidth="1"/>
    <col min="11276" max="11520" width="11.42578125" style="204"/>
    <col min="11521" max="11521" width="8.7109375" style="204" customWidth="1"/>
    <col min="11522" max="11522" width="45.7109375" style="204" customWidth="1"/>
    <col min="11523" max="11523" width="15.7109375" style="204" customWidth="1"/>
    <col min="11524" max="11525" width="17.7109375" style="204" customWidth="1"/>
    <col min="11526" max="11526" width="15.28515625" style="204" customWidth="1"/>
    <col min="11527" max="11527" width="35.7109375" style="204" customWidth="1"/>
    <col min="11528" max="11528" width="17.7109375" style="204" customWidth="1"/>
    <col min="11529" max="11529" width="15.28515625" style="204" customWidth="1"/>
    <col min="11530" max="11530" width="30.7109375" style="204" customWidth="1"/>
    <col min="11531" max="11531" width="13.28515625" style="204" bestFit="1" customWidth="1"/>
    <col min="11532" max="11776" width="11.42578125" style="204"/>
    <col min="11777" max="11777" width="8.7109375" style="204" customWidth="1"/>
    <col min="11778" max="11778" width="45.7109375" style="204" customWidth="1"/>
    <col min="11779" max="11779" width="15.7109375" style="204" customWidth="1"/>
    <col min="11780" max="11781" width="17.7109375" style="204" customWidth="1"/>
    <col min="11782" max="11782" width="15.28515625" style="204" customWidth="1"/>
    <col min="11783" max="11783" width="35.7109375" style="204" customWidth="1"/>
    <col min="11784" max="11784" width="17.7109375" style="204" customWidth="1"/>
    <col min="11785" max="11785" width="15.28515625" style="204" customWidth="1"/>
    <col min="11786" max="11786" width="30.7109375" style="204" customWidth="1"/>
    <col min="11787" max="11787" width="13.28515625" style="204" bestFit="1" customWidth="1"/>
    <col min="11788" max="12032" width="11.42578125" style="204"/>
    <col min="12033" max="12033" width="8.7109375" style="204" customWidth="1"/>
    <col min="12034" max="12034" width="45.7109375" style="204" customWidth="1"/>
    <col min="12035" max="12035" width="15.7109375" style="204" customWidth="1"/>
    <col min="12036" max="12037" width="17.7109375" style="204" customWidth="1"/>
    <col min="12038" max="12038" width="15.28515625" style="204" customWidth="1"/>
    <col min="12039" max="12039" width="35.7109375" style="204" customWidth="1"/>
    <col min="12040" max="12040" width="17.7109375" style="204" customWidth="1"/>
    <col min="12041" max="12041" width="15.28515625" style="204" customWidth="1"/>
    <col min="12042" max="12042" width="30.7109375" style="204" customWidth="1"/>
    <col min="12043" max="12043" width="13.28515625" style="204" bestFit="1" customWidth="1"/>
    <col min="12044" max="12288" width="11.42578125" style="204"/>
    <col min="12289" max="12289" width="8.7109375" style="204" customWidth="1"/>
    <col min="12290" max="12290" width="45.7109375" style="204" customWidth="1"/>
    <col min="12291" max="12291" width="15.7109375" style="204" customWidth="1"/>
    <col min="12292" max="12293" width="17.7109375" style="204" customWidth="1"/>
    <col min="12294" max="12294" width="15.28515625" style="204" customWidth="1"/>
    <col min="12295" max="12295" width="35.7109375" style="204" customWidth="1"/>
    <col min="12296" max="12296" width="17.7109375" style="204" customWidth="1"/>
    <col min="12297" max="12297" width="15.28515625" style="204" customWidth="1"/>
    <col min="12298" max="12298" width="30.7109375" style="204" customWidth="1"/>
    <col min="12299" max="12299" width="13.28515625" style="204" bestFit="1" customWidth="1"/>
    <col min="12300" max="12544" width="11.42578125" style="204"/>
    <col min="12545" max="12545" width="8.7109375" style="204" customWidth="1"/>
    <col min="12546" max="12546" width="45.7109375" style="204" customWidth="1"/>
    <col min="12547" max="12547" width="15.7109375" style="204" customWidth="1"/>
    <col min="12548" max="12549" width="17.7109375" style="204" customWidth="1"/>
    <col min="12550" max="12550" width="15.28515625" style="204" customWidth="1"/>
    <col min="12551" max="12551" width="35.7109375" style="204" customWidth="1"/>
    <col min="12552" max="12552" width="17.7109375" style="204" customWidth="1"/>
    <col min="12553" max="12553" width="15.28515625" style="204" customWidth="1"/>
    <col min="12554" max="12554" width="30.7109375" style="204" customWidth="1"/>
    <col min="12555" max="12555" width="13.28515625" style="204" bestFit="1" customWidth="1"/>
    <col min="12556" max="12800" width="11.42578125" style="204"/>
    <col min="12801" max="12801" width="8.7109375" style="204" customWidth="1"/>
    <col min="12802" max="12802" width="45.7109375" style="204" customWidth="1"/>
    <col min="12803" max="12803" width="15.7109375" style="204" customWidth="1"/>
    <col min="12804" max="12805" width="17.7109375" style="204" customWidth="1"/>
    <col min="12806" max="12806" width="15.28515625" style="204" customWidth="1"/>
    <col min="12807" max="12807" width="35.7109375" style="204" customWidth="1"/>
    <col min="12808" max="12808" width="17.7109375" style="204" customWidth="1"/>
    <col min="12809" max="12809" width="15.28515625" style="204" customWidth="1"/>
    <col min="12810" max="12810" width="30.7109375" style="204" customWidth="1"/>
    <col min="12811" max="12811" width="13.28515625" style="204" bestFit="1" customWidth="1"/>
    <col min="12812" max="13056" width="11.42578125" style="204"/>
    <col min="13057" max="13057" width="8.7109375" style="204" customWidth="1"/>
    <col min="13058" max="13058" width="45.7109375" style="204" customWidth="1"/>
    <col min="13059" max="13059" width="15.7109375" style="204" customWidth="1"/>
    <col min="13060" max="13061" width="17.7109375" style="204" customWidth="1"/>
    <col min="13062" max="13062" width="15.28515625" style="204" customWidth="1"/>
    <col min="13063" max="13063" width="35.7109375" style="204" customWidth="1"/>
    <col min="13064" max="13064" width="17.7109375" style="204" customWidth="1"/>
    <col min="13065" max="13065" width="15.28515625" style="204" customWidth="1"/>
    <col min="13066" max="13066" width="30.7109375" style="204" customWidth="1"/>
    <col min="13067" max="13067" width="13.28515625" style="204" bestFit="1" customWidth="1"/>
    <col min="13068" max="13312" width="11.42578125" style="204"/>
    <col min="13313" max="13313" width="8.7109375" style="204" customWidth="1"/>
    <col min="13314" max="13314" width="45.7109375" style="204" customWidth="1"/>
    <col min="13315" max="13315" width="15.7109375" style="204" customWidth="1"/>
    <col min="13316" max="13317" width="17.7109375" style="204" customWidth="1"/>
    <col min="13318" max="13318" width="15.28515625" style="204" customWidth="1"/>
    <col min="13319" max="13319" width="35.7109375" style="204" customWidth="1"/>
    <col min="13320" max="13320" width="17.7109375" style="204" customWidth="1"/>
    <col min="13321" max="13321" width="15.28515625" style="204" customWidth="1"/>
    <col min="13322" max="13322" width="30.7109375" style="204" customWidth="1"/>
    <col min="13323" max="13323" width="13.28515625" style="204" bestFit="1" customWidth="1"/>
    <col min="13324" max="13568" width="11.42578125" style="204"/>
    <col min="13569" max="13569" width="8.7109375" style="204" customWidth="1"/>
    <col min="13570" max="13570" width="45.7109375" style="204" customWidth="1"/>
    <col min="13571" max="13571" width="15.7109375" style="204" customWidth="1"/>
    <col min="13572" max="13573" width="17.7109375" style="204" customWidth="1"/>
    <col min="13574" max="13574" width="15.28515625" style="204" customWidth="1"/>
    <col min="13575" max="13575" width="35.7109375" style="204" customWidth="1"/>
    <col min="13576" max="13576" width="17.7109375" style="204" customWidth="1"/>
    <col min="13577" max="13577" width="15.28515625" style="204" customWidth="1"/>
    <col min="13578" max="13578" width="30.7109375" style="204" customWidth="1"/>
    <col min="13579" max="13579" width="13.28515625" style="204" bestFit="1" customWidth="1"/>
    <col min="13580" max="13824" width="11.42578125" style="204"/>
    <col min="13825" max="13825" width="8.7109375" style="204" customWidth="1"/>
    <col min="13826" max="13826" width="45.7109375" style="204" customWidth="1"/>
    <col min="13827" max="13827" width="15.7109375" style="204" customWidth="1"/>
    <col min="13828" max="13829" width="17.7109375" style="204" customWidth="1"/>
    <col min="13830" max="13830" width="15.28515625" style="204" customWidth="1"/>
    <col min="13831" max="13831" width="35.7109375" style="204" customWidth="1"/>
    <col min="13832" max="13832" width="17.7109375" style="204" customWidth="1"/>
    <col min="13833" max="13833" width="15.28515625" style="204" customWidth="1"/>
    <col min="13834" max="13834" width="30.7109375" style="204" customWidth="1"/>
    <col min="13835" max="13835" width="13.28515625" style="204" bestFit="1" customWidth="1"/>
    <col min="13836" max="14080" width="11.42578125" style="204"/>
    <col min="14081" max="14081" width="8.7109375" style="204" customWidth="1"/>
    <col min="14082" max="14082" width="45.7109375" style="204" customWidth="1"/>
    <col min="14083" max="14083" width="15.7109375" style="204" customWidth="1"/>
    <col min="14084" max="14085" width="17.7109375" style="204" customWidth="1"/>
    <col min="14086" max="14086" width="15.28515625" style="204" customWidth="1"/>
    <col min="14087" max="14087" width="35.7109375" style="204" customWidth="1"/>
    <col min="14088" max="14088" width="17.7109375" style="204" customWidth="1"/>
    <col min="14089" max="14089" width="15.28515625" style="204" customWidth="1"/>
    <col min="14090" max="14090" width="30.7109375" style="204" customWidth="1"/>
    <col min="14091" max="14091" width="13.28515625" style="204" bestFit="1" customWidth="1"/>
    <col min="14092" max="14336" width="11.42578125" style="204"/>
    <col min="14337" max="14337" width="8.7109375" style="204" customWidth="1"/>
    <col min="14338" max="14338" width="45.7109375" style="204" customWidth="1"/>
    <col min="14339" max="14339" width="15.7109375" style="204" customWidth="1"/>
    <col min="14340" max="14341" width="17.7109375" style="204" customWidth="1"/>
    <col min="14342" max="14342" width="15.28515625" style="204" customWidth="1"/>
    <col min="14343" max="14343" width="35.7109375" style="204" customWidth="1"/>
    <col min="14344" max="14344" width="17.7109375" style="204" customWidth="1"/>
    <col min="14345" max="14345" width="15.28515625" style="204" customWidth="1"/>
    <col min="14346" max="14346" width="30.7109375" style="204" customWidth="1"/>
    <col min="14347" max="14347" width="13.28515625" style="204" bestFit="1" customWidth="1"/>
    <col min="14348" max="14592" width="11.42578125" style="204"/>
    <col min="14593" max="14593" width="8.7109375" style="204" customWidth="1"/>
    <col min="14594" max="14594" width="45.7109375" style="204" customWidth="1"/>
    <col min="14595" max="14595" width="15.7109375" style="204" customWidth="1"/>
    <col min="14596" max="14597" width="17.7109375" style="204" customWidth="1"/>
    <col min="14598" max="14598" width="15.28515625" style="204" customWidth="1"/>
    <col min="14599" max="14599" width="35.7109375" style="204" customWidth="1"/>
    <col min="14600" max="14600" width="17.7109375" style="204" customWidth="1"/>
    <col min="14601" max="14601" width="15.28515625" style="204" customWidth="1"/>
    <col min="14602" max="14602" width="30.7109375" style="204" customWidth="1"/>
    <col min="14603" max="14603" width="13.28515625" style="204" bestFit="1" customWidth="1"/>
    <col min="14604" max="14848" width="11.42578125" style="204"/>
    <col min="14849" max="14849" width="8.7109375" style="204" customWidth="1"/>
    <col min="14850" max="14850" width="45.7109375" style="204" customWidth="1"/>
    <col min="14851" max="14851" width="15.7109375" style="204" customWidth="1"/>
    <col min="14852" max="14853" width="17.7109375" style="204" customWidth="1"/>
    <col min="14854" max="14854" width="15.28515625" style="204" customWidth="1"/>
    <col min="14855" max="14855" width="35.7109375" style="204" customWidth="1"/>
    <col min="14856" max="14856" width="17.7109375" style="204" customWidth="1"/>
    <col min="14857" max="14857" width="15.28515625" style="204" customWidth="1"/>
    <col min="14858" max="14858" width="30.7109375" style="204" customWidth="1"/>
    <col min="14859" max="14859" width="13.28515625" style="204" bestFit="1" customWidth="1"/>
    <col min="14860" max="15104" width="11.42578125" style="204"/>
    <col min="15105" max="15105" width="8.7109375" style="204" customWidth="1"/>
    <col min="15106" max="15106" width="45.7109375" style="204" customWidth="1"/>
    <col min="15107" max="15107" width="15.7109375" style="204" customWidth="1"/>
    <col min="15108" max="15109" width="17.7109375" style="204" customWidth="1"/>
    <col min="15110" max="15110" width="15.28515625" style="204" customWidth="1"/>
    <col min="15111" max="15111" width="35.7109375" style="204" customWidth="1"/>
    <col min="15112" max="15112" width="17.7109375" style="204" customWidth="1"/>
    <col min="15113" max="15113" width="15.28515625" style="204" customWidth="1"/>
    <col min="15114" max="15114" width="30.7109375" style="204" customWidth="1"/>
    <col min="15115" max="15115" width="13.28515625" style="204" bestFit="1" customWidth="1"/>
    <col min="15116" max="15360" width="11.42578125" style="204"/>
    <col min="15361" max="15361" width="8.7109375" style="204" customWidth="1"/>
    <col min="15362" max="15362" width="45.7109375" style="204" customWidth="1"/>
    <col min="15363" max="15363" width="15.7109375" style="204" customWidth="1"/>
    <col min="15364" max="15365" width="17.7109375" style="204" customWidth="1"/>
    <col min="15366" max="15366" width="15.28515625" style="204" customWidth="1"/>
    <col min="15367" max="15367" width="35.7109375" style="204" customWidth="1"/>
    <col min="15368" max="15368" width="17.7109375" style="204" customWidth="1"/>
    <col min="15369" max="15369" width="15.28515625" style="204" customWidth="1"/>
    <col min="15370" max="15370" width="30.7109375" style="204" customWidth="1"/>
    <col min="15371" max="15371" width="13.28515625" style="204" bestFit="1" customWidth="1"/>
    <col min="15372" max="15616" width="11.42578125" style="204"/>
    <col min="15617" max="15617" width="8.7109375" style="204" customWidth="1"/>
    <col min="15618" max="15618" width="45.7109375" style="204" customWidth="1"/>
    <col min="15619" max="15619" width="15.7109375" style="204" customWidth="1"/>
    <col min="15620" max="15621" width="17.7109375" style="204" customWidth="1"/>
    <col min="15622" max="15622" width="15.28515625" style="204" customWidth="1"/>
    <col min="15623" max="15623" width="35.7109375" style="204" customWidth="1"/>
    <col min="15624" max="15624" width="17.7109375" style="204" customWidth="1"/>
    <col min="15625" max="15625" width="15.28515625" style="204" customWidth="1"/>
    <col min="15626" max="15626" width="30.7109375" style="204" customWidth="1"/>
    <col min="15627" max="15627" width="13.28515625" style="204" bestFit="1" customWidth="1"/>
    <col min="15628" max="15872" width="11.42578125" style="204"/>
    <col min="15873" max="15873" width="8.7109375" style="204" customWidth="1"/>
    <col min="15874" max="15874" width="45.7109375" style="204" customWidth="1"/>
    <col min="15875" max="15875" width="15.7109375" style="204" customWidth="1"/>
    <col min="15876" max="15877" width="17.7109375" style="204" customWidth="1"/>
    <col min="15878" max="15878" width="15.28515625" style="204" customWidth="1"/>
    <col min="15879" max="15879" width="35.7109375" style="204" customWidth="1"/>
    <col min="15880" max="15880" width="17.7109375" style="204" customWidth="1"/>
    <col min="15881" max="15881" width="15.28515625" style="204" customWidth="1"/>
    <col min="15882" max="15882" width="30.7109375" style="204" customWidth="1"/>
    <col min="15883" max="15883" width="13.28515625" style="204" bestFit="1" customWidth="1"/>
    <col min="15884" max="16128" width="11.42578125" style="204"/>
    <col min="16129" max="16129" width="8.7109375" style="204" customWidth="1"/>
    <col min="16130" max="16130" width="45.7109375" style="204" customWidth="1"/>
    <col min="16131" max="16131" width="15.7109375" style="204" customWidth="1"/>
    <col min="16132" max="16133" width="17.7109375" style="204" customWidth="1"/>
    <col min="16134" max="16134" width="15.28515625" style="204" customWidth="1"/>
    <col min="16135" max="16135" width="35.7109375" style="204" customWidth="1"/>
    <col min="16136" max="16136" width="17.7109375" style="204" customWidth="1"/>
    <col min="16137" max="16137" width="15.28515625" style="204" customWidth="1"/>
    <col min="16138" max="16138" width="30.7109375" style="204" customWidth="1"/>
    <col min="16139" max="16139" width="13.28515625" style="204" bestFit="1" customWidth="1"/>
    <col min="16140" max="16384" width="11.42578125" style="204"/>
  </cols>
  <sheetData>
    <row r="1" spans="1:14" s="931" customFormat="1" ht="20.25" customHeight="1" x14ac:dyDescent="0.25">
      <c r="A1" s="212"/>
      <c r="G1" s="205"/>
      <c r="H1" s="325"/>
      <c r="J1" s="206" t="s">
        <v>2061</v>
      </c>
    </row>
    <row r="2" spans="1:14" ht="24" customHeight="1" x14ac:dyDescent="0.25">
      <c r="A2" s="1773" t="s">
        <v>356</v>
      </c>
      <c r="B2" s="1773"/>
      <c r="C2" s="1773"/>
      <c r="D2" s="1773"/>
      <c r="E2" s="1773"/>
      <c r="F2" s="1773"/>
      <c r="G2" s="1773"/>
      <c r="H2" s="1773"/>
      <c r="I2" s="1773"/>
      <c r="J2" s="1773"/>
    </row>
    <row r="3" spans="1:14" ht="20.25" customHeight="1" x14ac:dyDescent="0.25">
      <c r="A3" s="1773" t="s">
        <v>357</v>
      </c>
      <c r="B3" s="1773"/>
      <c r="C3" s="1773"/>
      <c r="D3" s="1773"/>
      <c r="E3" s="1773"/>
      <c r="F3" s="1773"/>
      <c r="G3" s="1773"/>
      <c r="H3" s="1773"/>
      <c r="I3" s="1773"/>
      <c r="J3" s="1773"/>
    </row>
    <row r="4" spans="1:14" ht="18" x14ac:dyDescent="0.25">
      <c r="A4" s="1829" t="s">
        <v>375</v>
      </c>
      <c r="B4" s="1829"/>
      <c r="C4" s="1829"/>
      <c r="D4" s="1829"/>
      <c r="E4" s="1829"/>
      <c r="F4" s="1829"/>
      <c r="G4" s="1829"/>
      <c r="H4" s="1829"/>
      <c r="I4" s="1829"/>
      <c r="J4" s="1829"/>
    </row>
    <row r="5" spans="1:14" s="265" customFormat="1" ht="18" x14ac:dyDescent="0.25">
      <c r="A5" s="1774" t="s">
        <v>191</v>
      </c>
      <c r="B5" s="1774"/>
      <c r="C5" s="1774"/>
      <c r="D5" s="1774"/>
      <c r="E5" s="1774"/>
      <c r="F5" s="1774"/>
      <c r="G5" s="1774"/>
      <c r="H5" s="1774"/>
      <c r="I5" s="1774"/>
      <c r="J5" s="1774"/>
    </row>
    <row r="6" spans="1:14" ht="15" customHeight="1" x14ac:dyDescent="0.25">
      <c r="A6" s="1775"/>
      <c r="B6" s="1775"/>
      <c r="C6" s="1775"/>
      <c r="D6" s="1775"/>
      <c r="E6" s="1775"/>
      <c r="F6" s="1775"/>
      <c r="G6" s="1775"/>
      <c r="H6" s="1775"/>
      <c r="I6" s="1775"/>
      <c r="J6" s="1775"/>
    </row>
    <row r="7" spans="1:14" s="266" customFormat="1" ht="129" customHeight="1" x14ac:dyDescent="0.25">
      <c r="A7" s="207" t="s">
        <v>6</v>
      </c>
      <c r="B7" s="208" t="s">
        <v>194</v>
      </c>
      <c r="C7" s="208" t="s">
        <v>195</v>
      </c>
      <c r="D7" s="209" t="s">
        <v>196</v>
      </c>
      <c r="E7" s="210" t="s">
        <v>197</v>
      </c>
      <c r="F7" s="210" t="s">
        <v>198</v>
      </c>
      <c r="G7" s="208" t="s">
        <v>359</v>
      </c>
      <c r="H7" s="208" t="s">
        <v>200</v>
      </c>
      <c r="I7" s="208" t="s">
        <v>201</v>
      </c>
      <c r="J7" s="208" t="s">
        <v>202</v>
      </c>
    </row>
    <row r="8" spans="1:14" s="267" customFormat="1" ht="18" x14ac:dyDescent="0.25">
      <c r="A8" s="208">
        <v>1</v>
      </c>
      <c r="B8" s="208">
        <v>2</v>
      </c>
      <c r="C8" s="208">
        <v>3</v>
      </c>
      <c r="D8" s="208">
        <v>4</v>
      </c>
      <c r="E8" s="208">
        <v>5</v>
      </c>
      <c r="F8" s="208">
        <v>6</v>
      </c>
      <c r="G8" s="208">
        <v>7</v>
      </c>
      <c r="H8" s="208">
        <v>8</v>
      </c>
      <c r="I8" s="208">
        <v>9</v>
      </c>
      <c r="J8" s="208">
        <v>10</v>
      </c>
    </row>
    <row r="9" spans="1:14" ht="24.75" customHeight="1" x14ac:dyDescent="0.25">
      <c r="A9" s="1828" t="s">
        <v>376</v>
      </c>
      <c r="B9" s="1828"/>
      <c r="C9" s="1828"/>
      <c r="D9" s="1828"/>
      <c r="E9" s="1828"/>
      <c r="F9" s="1828"/>
      <c r="G9" s="1828"/>
      <c r="H9" s="1828"/>
      <c r="I9" s="1828"/>
      <c r="J9" s="1828"/>
    </row>
    <row r="10" spans="1:14" s="275" customFormat="1" ht="90.75" customHeight="1" x14ac:dyDescent="0.3">
      <c r="A10" s="268" t="s">
        <v>16</v>
      </c>
      <c r="B10" s="269" t="s">
        <v>377</v>
      </c>
      <c r="C10" s="270" t="s">
        <v>214</v>
      </c>
      <c r="D10" s="271">
        <f>D11+D17</f>
        <v>26833.399999999998</v>
      </c>
      <c r="E10" s="271">
        <f>E11+E17</f>
        <v>26833.399999999998</v>
      </c>
      <c r="F10" s="272">
        <f t="shared" ref="F10:F20" si="0">E10*100/D10</f>
        <v>100.00000000000001</v>
      </c>
      <c r="G10" s="273"/>
      <c r="H10" s="271">
        <f t="shared" ref="H10:I16" si="1">E10</f>
        <v>26833.399999999998</v>
      </c>
      <c r="I10" s="272">
        <f t="shared" si="1"/>
        <v>100.00000000000001</v>
      </c>
      <c r="J10" s="274"/>
    </row>
    <row r="11" spans="1:14" ht="181.5" customHeight="1" x14ac:dyDescent="0.25">
      <c r="A11" s="276" t="s">
        <v>206</v>
      </c>
      <c r="B11" s="277" t="s">
        <v>378</v>
      </c>
      <c r="C11" s="277" t="s">
        <v>214</v>
      </c>
      <c r="D11" s="278">
        <f>D12+D13</f>
        <v>25934.799999999999</v>
      </c>
      <c r="E11" s="278">
        <f>E12+E13</f>
        <v>25934.799999999999</v>
      </c>
      <c r="F11" s="279">
        <f t="shared" si="0"/>
        <v>100</v>
      </c>
      <c r="G11" s="1089" t="s">
        <v>1787</v>
      </c>
      <c r="H11" s="280">
        <f>H12+H13</f>
        <v>25934.799999999999</v>
      </c>
      <c r="I11" s="279">
        <f t="shared" si="1"/>
        <v>100</v>
      </c>
      <c r="J11" s="281"/>
      <c r="N11" s="282"/>
    </row>
    <row r="12" spans="1:14" ht="90" customHeight="1" x14ac:dyDescent="0.25">
      <c r="A12" s="276" t="s">
        <v>239</v>
      </c>
      <c r="B12" s="277" t="s">
        <v>379</v>
      </c>
      <c r="C12" s="283" t="s">
        <v>214</v>
      </c>
      <c r="D12" s="284">
        <v>13839.3</v>
      </c>
      <c r="E12" s="285">
        <v>13839.3</v>
      </c>
      <c r="F12" s="286">
        <f t="shared" si="0"/>
        <v>100</v>
      </c>
      <c r="G12" s="287" t="s">
        <v>380</v>
      </c>
      <c r="H12" s="278">
        <f t="shared" si="1"/>
        <v>13839.3</v>
      </c>
      <c r="I12" s="279">
        <f t="shared" si="1"/>
        <v>100</v>
      </c>
      <c r="J12" s="288"/>
    </row>
    <row r="13" spans="1:14" ht="126" x14ac:dyDescent="0.25">
      <c r="A13" s="276" t="s">
        <v>242</v>
      </c>
      <c r="B13" s="277" t="s">
        <v>381</v>
      </c>
      <c r="C13" s="283" t="s">
        <v>214</v>
      </c>
      <c r="D13" s="284">
        <v>12095.5</v>
      </c>
      <c r="E13" s="289">
        <v>12095.5</v>
      </c>
      <c r="F13" s="286">
        <f t="shared" si="0"/>
        <v>100</v>
      </c>
      <c r="G13" s="287" t="s">
        <v>382</v>
      </c>
      <c r="H13" s="278">
        <f t="shared" si="1"/>
        <v>12095.5</v>
      </c>
      <c r="I13" s="279">
        <f t="shared" si="1"/>
        <v>100</v>
      </c>
      <c r="J13" s="288"/>
    </row>
    <row r="14" spans="1:14" ht="97.5" hidden="1" customHeight="1" x14ac:dyDescent="0.25">
      <c r="A14" s="290" t="s">
        <v>209</v>
      </c>
      <c r="B14" s="283" t="s">
        <v>383</v>
      </c>
      <c r="C14" s="283" t="s">
        <v>214</v>
      </c>
      <c r="D14" s="278">
        <f>D15+D16</f>
        <v>0</v>
      </c>
      <c r="E14" s="291">
        <v>0</v>
      </c>
      <c r="F14" s="279" t="e">
        <f t="shared" si="0"/>
        <v>#DIV/0!</v>
      </c>
      <c r="G14" s="292"/>
      <c r="H14" s="278">
        <f>E14</f>
        <v>0</v>
      </c>
      <c r="I14" s="279" t="e">
        <f t="shared" si="1"/>
        <v>#DIV/0!</v>
      </c>
      <c r="J14" s="221"/>
    </row>
    <row r="15" spans="1:14" ht="97.5" hidden="1" customHeight="1" x14ac:dyDescent="0.25">
      <c r="A15" s="290" t="s">
        <v>280</v>
      </c>
      <c r="B15" s="283" t="s">
        <v>384</v>
      </c>
      <c r="C15" s="283" t="s">
        <v>214</v>
      </c>
      <c r="D15" s="278">
        <v>0</v>
      </c>
      <c r="E15" s="291">
        <v>0</v>
      </c>
      <c r="F15" s="279" t="e">
        <f t="shared" si="0"/>
        <v>#DIV/0!</v>
      </c>
      <c r="G15" s="292"/>
      <c r="H15" s="278">
        <v>0</v>
      </c>
      <c r="I15" s="279" t="e">
        <f t="shared" si="1"/>
        <v>#DIV/0!</v>
      </c>
      <c r="J15" s="221"/>
    </row>
    <row r="16" spans="1:14" ht="97.5" hidden="1" customHeight="1" x14ac:dyDescent="0.25">
      <c r="A16" s="290" t="s">
        <v>283</v>
      </c>
      <c r="B16" s="283" t="s">
        <v>385</v>
      </c>
      <c r="C16" s="283" t="s">
        <v>214</v>
      </c>
      <c r="D16" s="278">
        <v>0</v>
      </c>
      <c r="E16" s="291">
        <v>0</v>
      </c>
      <c r="F16" s="279" t="e">
        <f t="shared" si="0"/>
        <v>#DIV/0!</v>
      </c>
      <c r="G16" s="292"/>
      <c r="H16" s="278">
        <v>0</v>
      </c>
      <c r="I16" s="279" t="e">
        <f t="shared" si="1"/>
        <v>#DIV/0!</v>
      </c>
      <c r="J16" s="221"/>
    </row>
    <row r="17" spans="1:10" ht="168" customHeight="1" x14ac:dyDescent="0.25">
      <c r="A17" s="293" t="s">
        <v>209</v>
      </c>
      <c r="B17" s="294" t="s">
        <v>383</v>
      </c>
      <c r="C17" s="295" t="s">
        <v>214</v>
      </c>
      <c r="D17" s="284">
        <v>898.6</v>
      </c>
      <c r="E17" s="296">
        <f>E18</f>
        <v>898.6</v>
      </c>
      <c r="F17" s="286">
        <f t="shared" si="0"/>
        <v>100</v>
      </c>
      <c r="G17" s="1090" t="s">
        <v>1788</v>
      </c>
      <c r="H17" s="284">
        <f>H18</f>
        <v>898.6</v>
      </c>
      <c r="I17" s="286">
        <f>H17/D17*100</f>
        <v>100</v>
      </c>
      <c r="J17" s="297"/>
    </row>
    <row r="18" spans="1:10" ht="111.75" customHeight="1" x14ac:dyDescent="0.25">
      <c r="A18" s="293" t="s">
        <v>280</v>
      </c>
      <c r="B18" s="295" t="s">
        <v>384</v>
      </c>
      <c r="C18" s="295" t="s">
        <v>214</v>
      </c>
      <c r="D18" s="284">
        <v>898.6</v>
      </c>
      <c r="E18" s="289">
        <v>898.6</v>
      </c>
      <c r="F18" s="286">
        <f t="shared" si="0"/>
        <v>100</v>
      </c>
      <c r="G18" s="298" t="s">
        <v>386</v>
      </c>
      <c r="H18" s="284">
        <v>898.6</v>
      </c>
      <c r="I18" s="286">
        <f>H18/D18*100</f>
        <v>100</v>
      </c>
      <c r="J18" s="299"/>
    </row>
    <row r="19" spans="1:10" ht="89.25" customHeight="1" x14ac:dyDescent="0.25">
      <c r="A19" s="293" t="s">
        <v>283</v>
      </c>
      <c r="B19" s="295" t="s">
        <v>387</v>
      </c>
      <c r="C19" s="295" t="s">
        <v>214</v>
      </c>
      <c r="D19" s="284">
        <v>0</v>
      </c>
      <c r="E19" s="284">
        <v>0</v>
      </c>
      <c r="F19" s="284">
        <v>0</v>
      </c>
      <c r="G19" s="298"/>
      <c r="H19" s="284">
        <v>0</v>
      </c>
      <c r="I19" s="284">
        <v>0</v>
      </c>
      <c r="J19" s="297" t="s">
        <v>388</v>
      </c>
    </row>
    <row r="20" spans="1:10" ht="93" customHeight="1" x14ac:dyDescent="0.25">
      <c r="A20" s="300"/>
      <c r="B20" s="300" t="s">
        <v>271</v>
      </c>
      <c r="C20" s="301" t="s">
        <v>214</v>
      </c>
      <c r="D20" s="302">
        <f>D10</f>
        <v>26833.399999999998</v>
      </c>
      <c r="E20" s="302">
        <f>E10</f>
        <v>26833.399999999998</v>
      </c>
      <c r="F20" s="272">
        <f t="shared" si="0"/>
        <v>100.00000000000001</v>
      </c>
      <c r="G20" s="303"/>
      <c r="H20" s="302">
        <f>H10</f>
        <v>26833.399999999998</v>
      </c>
      <c r="I20" s="272">
        <f>F20</f>
        <v>100.00000000000001</v>
      </c>
      <c r="J20" s="304"/>
    </row>
    <row r="21" spans="1:10" s="223" customFormat="1" ht="24" customHeight="1" x14ac:dyDescent="0.25">
      <c r="A21" s="305"/>
      <c r="B21" s="1822" t="s">
        <v>389</v>
      </c>
      <c r="C21" s="1822"/>
      <c r="D21" s="1822"/>
      <c r="E21" s="1822"/>
      <c r="F21" s="1822"/>
      <c r="G21" s="1822"/>
      <c r="H21" s="1822"/>
      <c r="I21" s="1822"/>
      <c r="J21" s="1822"/>
    </row>
    <row r="22" spans="1:10" s="275" customFormat="1" ht="91.5" customHeight="1" x14ac:dyDescent="0.3">
      <c r="A22" s="268" t="s">
        <v>16</v>
      </c>
      <c r="B22" s="269" t="s">
        <v>390</v>
      </c>
      <c r="C22" s="301" t="s">
        <v>214</v>
      </c>
      <c r="D22" s="302">
        <f>D23+D26+D28</f>
        <v>91601</v>
      </c>
      <c r="E22" s="302">
        <f>E23+E26+E28</f>
        <v>91601</v>
      </c>
      <c r="F22" s="272">
        <f>E22/D22*100</f>
        <v>100</v>
      </c>
      <c r="G22" s="306"/>
      <c r="H22" s="302">
        <f>E22</f>
        <v>91601</v>
      </c>
      <c r="I22" s="272">
        <f>F22</f>
        <v>100</v>
      </c>
      <c r="J22" s="307"/>
    </row>
    <row r="23" spans="1:10" ht="108" x14ac:dyDescent="0.25">
      <c r="A23" s="276" t="s">
        <v>206</v>
      </c>
      <c r="B23" s="277" t="s">
        <v>391</v>
      </c>
      <c r="C23" s="283" t="s">
        <v>214</v>
      </c>
      <c r="D23" s="278">
        <v>85940.7</v>
      </c>
      <c r="E23" s="278">
        <f>E24+E25</f>
        <v>85940.7</v>
      </c>
      <c r="F23" s="279">
        <f>E23*100/D23</f>
        <v>100</v>
      </c>
      <c r="G23" s="287" t="s">
        <v>1789</v>
      </c>
      <c r="H23" s="278">
        <f>H24+H25</f>
        <v>85940.7</v>
      </c>
      <c r="I23" s="279">
        <f t="shared" ref="H23:I29" si="2">F23</f>
        <v>100</v>
      </c>
      <c r="J23" s="281"/>
    </row>
    <row r="24" spans="1:10" ht="95.25" customHeight="1" x14ac:dyDescent="0.25">
      <c r="A24" s="276" t="s">
        <v>239</v>
      </c>
      <c r="B24" s="309" t="s">
        <v>392</v>
      </c>
      <c r="C24" s="283" t="s">
        <v>214</v>
      </c>
      <c r="D24" s="310">
        <v>1174.4000000000001</v>
      </c>
      <c r="E24" s="296">
        <v>1174.4000000000001</v>
      </c>
      <c r="F24" s="286">
        <f>E24*100/D24</f>
        <v>100</v>
      </c>
      <c r="G24" s="287" t="s">
        <v>393</v>
      </c>
      <c r="H24" s="278">
        <f t="shared" si="2"/>
        <v>1174.4000000000001</v>
      </c>
      <c r="I24" s="279">
        <f t="shared" si="2"/>
        <v>100</v>
      </c>
      <c r="J24" s="287"/>
    </row>
    <row r="25" spans="1:10" ht="166.5" customHeight="1" x14ac:dyDescent="0.25">
      <c r="A25" s="276" t="s">
        <v>242</v>
      </c>
      <c r="B25" s="311" t="s">
        <v>394</v>
      </c>
      <c r="C25" s="283" t="s">
        <v>214</v>
      </c>
      <c r="D25" s="310">
        <v>84766.3</v>
      </c>
      <c r="E25" s="289">
        <v>84766.3</v>
      </c>
      <c r="F25" s="286">
        <f>E25*100/D25</f>
        <v>100</v>
      </c>
      <c r="G25" s="287" t="s">
        <v>395</v>
      </c>
      <c r="H25" s="278">
        <v>84766.3</v>
      </c>
      <c r="I25" s="279">
        <f t="shared" si="2"/>
        <v>100</v>
      </c>
      <c r="J25" s="288"/>
    </row>
    <row r="26" spans="1:10" ht="195.75" customHeight="1" x14ac:dyDescent="0.25">
      <c r="A26" s="276" t="s">
        <v>209</v>
      </c>
      <c r="B26" s="311" t="s">
        <v>396</v>
      </c>
      <c r="C26" s="283" t="s">
        <v>214</v>
      </c>
      <c r="D26" s="312">
        <f>D27</f>
        <v>4135.2</v>
      </c>
      <c r="E26" s="312">
        <f>E27</f>
        <v>4135.2</v>
      </c>
      <c r="F26" s="279">
        <f>E26*100/D26</f>
        <v>100</v>
      </c>
      <c r="G26" s="287" t="s">
        <v>1791</v>
      </c>
      <c r="H26" s="278">
        <f t="shared" si="2"/>
        <v>4135.2</v>
      </c>
      <c r="I26" s="279">
        <f t="shared" si="2"/>
        <v>100</v>
      </c>
      <c r="J26" s="287"/>
    </row>
    <row r="27" spans="1:10" ht="315.75" customHeight="1" x14ac:dyDescent="0.25">
      <c r="A27" s="276" t="s">
        <v>280</v>
      </c>
      <c r="B27" s="311" t="s">
        <v>397</v>
      </c>
      <c r="C27" s="283" t="s">
        <v>214</v>
      </c>
      <c r="D27" s="310">
        <v>4135.2</v>
      </c>
      <c r="E27" s="289">
        <v>4135.2</v>
      </c>
      <c r="F27" s="286">
        <f>E27*100/D27</f>
        <v>100</v>
      </c>
      <c r="G27" s="287" t="s">
        <v>398</v>
      </c>
      <c r="H27" s="278">
        <f t="shared" si="2"/>
        <v>4135.2</v>
      </c>
      <c r="I27" s="279">
        <f t="shared" si="2"/>
        <v>100</v>
      </c>
      <c r="J27" s="287"/>
    </row>
    <row r="28" spans="1:10" ht="114" customHeight="1" x14ac:dyDescent="0.25">
      <c r="A28" s="290" t="s">
        <v>255</v>
      </c>
      <c r="B28" s="313" t="s">
        <v>399</v>
      </c>
      <c r="C28" s="314" t="s">
        <v>214</v>
      </c>
      <c r="D28" s="310">
        <f>D29</f>
        <v>1525.1</v>
      </c>
      <c r="E28" s="310">
        <f>E29</f>
        <v>1525.1</v>
      </c>
      <c r="F28" s="286">
        <f>F29</f>
        <v>100</v>
      </c>
      <c r="G28" s="694" t="s">
        <v>1790</v>
      </c>
      <c r="H28" s="278">
        <f>H29</f>
        <v>1525.1</v>
      </c>
      <c r="I28" s="279">
        <f>H28/D28*100</f>
        <v>100</v>
      </c>
      <c r="J28" s="288"/>
    </row>
    <row r="29" spans="1:10" ht="90" x14ac:dyDescent="0.25">
      <c r="A29" s="290" t="s">
        <v>257</v>
      </c>
      <c r="B29" s="313" t="s">
        <v>400</v>
      </c>
      <c r="C29" s="314" t="s">
        <v>214</v>
      </c>
      <c r="D29" s="310">
        <v>1525.1</v>
      </c>
      <c r="E29" s="289">
        <v>1525.1</v>
      </c>
      <c r="F29" s="286">
        <f>E29*100/D29</f>
        <v>100</v>
      </c>
      <c r="G29" s="315" t="s">
        <v>401</v>
      </c>
      <c r="H29" s="278">
        <f t="shared" si="2"/>
        <v>1525.1</v>
      </c>
      <c r="I29" s="279">
        <f>H29/D29*100</f>
        <v>100</v>
      </c>
      <c r="J29" s="288"/>
    </row>
    <row r="30" spans="1:10" ht="94.5" customHeight="1" x14ac:dyDescent="0.25">
      <c r="A30" s="316"/>
      <c r="B30" s="316" t="s">
        <v>292</v>
      </c>
      <c r="C30" s="301" t="s">
        <v>214</v>
      </c>
      <c r="D30" s="302">
        <f>D22</f>
        <v>91601</v>
      </c>
      <c r="E30" s="302">
        <f>E22</f>
        <v>91601</v>
      </c>
      <c r="F30" s="272">
        <f>E30*100/D30</f>
        <v>100</v>
      </c>
      <c r="G30" s="306"/>
      <c r="H30" s="302">
        <f>E30</f>
        <v>91601</v>
      </c>
      <c r="I30" s="272">
        <f>F30</f>
        <v>100</v>
      </c>
      <c r="J30" s="317"/>
    </row>
    <row r="31" spans="1:10" ht="20.25" customHeight="1" x14ac:dyDescent="0.25">
      <c r="A31" s="305"/>
      <c r="B31" s="1823" t="s">
        <v>402</v>
      </c>
      <c r="C31" s="1823"/>
      <c r="D31" s="1823"/>
      <c r="E31" s="1823"/>
      <c r="F31" s="1823"/>
      <c r="G31" s="1823"/>
      <c r="H31" s="1823"/>
      <c r="I31" s="1823"/>
      <c r="J31" s="1823"/>
    </row>
    <row r="32" spans="1:10" s="318" customFormat="1" ht="19.5" customHeight="1" x14ac:dyDescent="0.3">
      <c r="A32" s="1824" t="s">
        <v>16</v>
      </c>
      <c r="B32" s="1825" t="s">
        <v>403</v>
      </c>
      <c r="C32" s="301" t="s">
        <v>235</v>
      </c>
      <c r="D32" s="302">
        <f>D33+D35+D34</f>
        <v>123169.8</v>
      </c>
      <c r="E32" s="302">
        <f>E33+E34+E35</f>
        <v>123169.8</v>
      </c>
      <c r="F32" s="302">
        <f>E32*100/D32</f>
        <v>100</v>
      </c>
      <c r="G32" s="1826"/>
      <c r="H32" s="302">
        <f>E32</f>
        <v>123169.8</v>
      </c>
      <c r="I32" s="302">
        <f>F32</f>
        <v>100</v>
      </c>
      <c r="J32" s="1827"/>
    </row>
    <row r="33" spans="1:10" s="318" customFormat="1" ht="70.5" customHeight="1" x14ac:dyDescent="0.3">
      <c r="A33" s="1824"/>
      <c r="B33" s="1825"/>
      <c r="C33" s="301" t="s">
        <v>404</v>
      </c>
      <c r="D33" s="302">
        <f>D37</f>
        <v>2090.6</v>
      </c>
      <c r="E33" s="302">
        <f>E37</f>
        <v>2090.6</v>
      </c>
      <c r="F33" s="319">
        <f>E33*100/D33</f>
        <v>100</v>
      </c>
      <c r="G33" s="1826"/>
      <c r="H33" s="302">
        <f t="shared" ref="H33:I48" si="3">E33</f>
        <v>2090.6</v>
      </c>
      <c r="I33" s="302">
        <f>F33</f>
        <v>100</v>
      </c>
      <c r="J33" s="1827"/>
    </row>
    <row r="34" spans="1:10" s="318" customFormat="1" ht="75.75" customHeight="1" x14ac:dyDescent="0.3">
      <c r="A34" s="1824"/>
      <c r="B34" s="1825"/>
      <c r="C34" s="301" t="s">
        <v>205</v>
      </c>
      <c r="D34" s="302">
        <f>D38</f>
        <v>1781</v>
      </c>
      <c r="E34" s="302">
        <f>E38</f>
        <v>1781</v>
      </c>
      <c r="F34" s="319">
        <f>E34*100/D34</f>
        <v>100</v>
      </c>
      <c r="G34" s="1826"/>
      <c r="H34" s="302">
        <f>E34</f>
        <v>1781</v>
      </c>
      <c r="I34" s="302">
        <f>F34</f>
        <v>100</v>
      </c>
      <c r="J34" s="1827"/>
    </row>
    <row r="35" spans="1:10" s="318" customFormat="1" ht="93" customHeight="1" x14ac:dyDescent="0.3">
      <c r="A35" s="1824"/>
      <c r="B35" s="1825"/>
      <c r="C35" s="301" t="s">
        <v>214</v>
      </c>
      <c r="D35" s="302">
        <f>D39+D48+D54</f>
        <v>119298.2</v>
      </c>
      <c r="E35" s="302">
        <f>E39+E48+E54</f>
        <v>119298.2</v>
      </c>
      <c r="F35" s="302">
        <f t="shared" ref="F35:F45" si="4">E35*100/D35</f>
        <v>100</v>
      </c>
      <c r="G35" s="1826"/>
      <c r="H35" s="302">
        <f t="shared" si="3"/>
        <v>119298.2</v>
      </c>
      <c r="I35" s="302">
        <f t="shared" si="3"/>
        <v>100</v>
      </c>
      <c r="J35" s="1827"/>
    </row>
    <row r="36" spans="1:10" ht="22.5" customHeight="1" x14ac:dyDescent="0.25">
      <c r="A36" s="1813" t="s">
        <v>206</v>
      </c>
      <c r="B36" s="1817" t="s">
        <v>405</v>
      </c>
      <c r="C36" s="283" t="s">
        <v>235</v>
      </c>
      <c r="D36" s="312">
        <f>D40+D44</f>
        <v>6194.6</v>
      </c>
      <c r="E36" s="291">
        <f>E37+E38+E39</f>
        <v>6194.6</v>
      </c>
      <c r="F36" s="291">
        <f t="shared" si="4"/>
        <v>100</v>
      </c>
      <c r="G36" s="1818" t="s">
        <v>1792</v>
      </c>
      <c r="H36" s="278">
        <f t="shared" si="3"/>
        <v>6194.6</v>
      </c>
      <c r="I36" s="278">
        <f t="shared" si="3"/>
        <v>100</v>
      </c>
      <c r="J36" s="1816"/>
    </row>
    <row r="37" spans="1:10" ht="73.5" customHeight="1" x14ac:dyDescent="0.25">
      <c r="A37" s="1813"/>
      <c r="B37" s="1817"/>
      <c r="C37" s="283" t="s">
        <v>404</v>
      </c>
      <c r="D37" s="312">
        <f>D41+D45</f>
        <v>2090.6</v>
      </c>
      <c r="E37" s="291">
        <f>E41+E45</f>
        <v>2090.6</v>
      </c>
      <c r="F37" s="291">
        <f t="shared" si="4"/>
        <v>100</v>
      </c>
      <c r="G37" s="1819"/>
      <c r="H37" s="278">
        <f t="shared" si="3"/>
        <v>2090.6</v>
      </c>
      <c r="I37" s="278">
        <f t="shared" si="3"/>
        <v>100</v>
      </c>
      <c r="J37" s="1816"/>
    </row>
    <row r="38" spans="1:10" ht="73.5" customHeight="1" x14ac:dyDescent="0.25">
      <c r="A38" s="1813"/>
      <c r="B38" s="1817"/>
      <c r="C38" s="283" t="s">
        <v>205</v>
      </c>
      <c r="D38" s="312">
        <f>D42+D46</f>
        <v>1781</v>
      </c>
      <c r="E38" s="291">
        <f>E42+E46</f>
        <v>1781</v>
      </c>
      <c r="F38" s="291">
        <f t="shared" si="4"/>
        <v>100</v>
      </c>
      <c r="G38" s="1819"/>
      <c r="H38" s="278">
        <f>E38</f>
        <v>1781</v>
      </c>
      <c r="I38" s="278">
        <f t="shared" si="3"/>
        <v>100</v>
      </c>
      <c r="J38" s="1816"/>
    </row>
    <row r="39" spans="1:10" ht="92.25" customHeight="1" x14ac:dyDescent="0.25">
      <c r="A39" s="1813"/>
      <c r="B39" s="1817"/>
      <c r="C39" s="283" t="s">
        <v>214</v>
      </c>
      <c r="D39" s="312">
        <f>D43+D47</f>
        <v>2323</v>
      </c>
      <c r="E39" s="291">
        <f>E43+E47</f>
        <v>2323</v>
      </c>
      <c r="F39" s="291">
        <f t="shared" si="4"/>
        <v>100</v>
      </c>
      <c r="G39" s="1820"/>
      <c r="H39" s="278">
        <f t="shared" si="3"/>
        <v>2323</v>
      </c>
      <c r="I39" s="278">
        <f t="shared" si="3"/>
        <v>100</v>
      </c>
      <c r="J39" s="1816"/>
    </row>
    <row r="40" spans="1:10" ht="22.5" customHeight="1" x14ac:dyDescent="0.25">
      <c r="A40" s="1813" t="s">
        <v>239</v>
      </c>
      <c r="B40" s="1817" t="s">
        <v>406</v>
      </c>
      <c r="C40" s="283" t="s">
        <v>235</v>
      </c>
      <c r="D40" s="310">
        <f>D41+D42+D43</f>
        <v>3489.1</v>
      </c>
      <c r="E40" s="289">
        <f>E41+E42+E43</f>
        <v>3489.1</v>
      </c>
      <c r="F40" s="296">
        <f t="shared" si="4"/>
        <v>100</v>
      </c>
      <c r="G40" s="1821" t="s">
        <v>407</v>
      </c>
      <c r="H40" s="278">
        <f t="shared" si="3"/>
        <v>3489.1</v>
      </c>
      <c r="I40" s="278">
        <f>F40</f>
        <v>100</v>
      </c>
      <c r="J40" s="1816"/>
    </row>
    <row r="41" spans="1:10" ht="77.25" customHeight="1" x14ac:dyDescent="0.25">
      <c r="A41" s="1813"/>
      <c r="B41" s="1817"/>
      <c r="C41" s="283" t="s">
        <v>404</v>
      </c>
      <c r="D41" s="296">
        <v>1177.5</v>
      </c>
      <c r="E41" s="289">
        <v>1177.5</v>
      </c>
      <c r="F41" s="296">
        <f t="shared" si="4"/>
        <v>100</v>
      </c>
      <c r="G41" s="1821"/>
      <c r="H41" s="278">
        <f t="shared" si="3"/>
        <v>1177.5</v>
      </c>
      <c r="I41" s="278">
        <f>F41</f>
        <v>100</v>
      </c>
      <c r="J41" s="1816"/>
    </row>
    <row r="42" spans="1:10" ht="77.25" customHeight="1" x14ac:dyDescent="0.25">
      <c r="A42" s="1813"/>
      <c r="B42" s="1817"/>
      <c r="C42" s="283" t="s">
        <v>205</v>
      </c>
      <c r="D42" s="296">
        <v>1003.2</v>
      </c>
      <c r="E42" s="289">
        <v>1003.2</v>
      </c>
      <c r="F42" s="296">
        <f t="shared" si="4"/>
        <v>100</v>
      </c>
      <c r="G42" s="1821"/>
      <c r="H42" s="278">
        <f t="shared" si="3"/>
        <v>1003.2</v>
      </c>
      <c r="I42" s="278">
        <f>F42</f>
        <v>100</v>
      </c>
      <c r="J42" s="1816"/>
    </row>
    <row r="43" spans="1:10" ht="90" customHeight="1" x14ac:dyDescent="0.25">
      <c r="A43" s="1813"/>
      <c r="B43" s="1817"/>
      <c r="C43" s="283" t="s">
        <v>214</v>
      </c>
      <c r="D43" s="296">
        <v>1308.4000000000001</v>
      </c>
      <c r="E43" s="289">
        <v>1308.4000000000001</v>
      </c>
      <c r="F43" s="296">
        <f t="shared" si="4"/>
        <v>100</v>
      </c>
      <c r="G43" s="1821"/>
      <c r="H43" s="278">
        <f t="shared" si="3"/>
        <v>1308.4000000000001</v>
      </c>
      <c r="I43" s="278">
        <f>F43</f>
        <v>100</v>
      </c>
      <c r="J43" s="1816"/>
    </row>
    <row r="44" spans="1:10" ht="27" customHeight="1" x14ac:dyDescent="0.25">
      <c r="A44" s="1813" t="s">
        <v>242</v>
      </c>
      <c r="B44" s="1814" t="s">
        <v>408</v>
      </c>
      <c r="C44" s="320" t="s">
        <v>235</v>
      </c>
      <c r="D44" s="284">
        <f>D45+D47+D46</f>
        <v>2705.5</v>
      </c>
      <c r="E44" s="285">
        <f>E45+E46+E47</f>
        <v>2705.5</v>
      </c>
      <c r="F44" s="296">
        <f t="shared" si="4"/>
        <v>100</v>
      </c>
      <c r="G44" s="1815" t="s">
        <v>409</v>
      </c>
      <c r="H44" s="278">
        <f t="shared" si="3"/>
        <v>2705.5</v>
      </c>
      <c r="I44" s="278">
        <f t="shared" si="3"/>
        <v>100</v>
      </c>
      <c r="J44" s="1816"/>
    </row>
    <row r="45" spans="1:10" ht="55.5" customHeight="1" x14ac:dyDescent="0.25">
      <c r="A45" s="1813"/>
      <c r="B45" s="1814"/>
      <c r="C45" s="283" t="s">
        <v>404</v>
      </c>
      <c r="D45" s="284">
        <v>913.1</v>
      </c>
      <c r="E45" s="289">
        <v>913.1</v>
      </c>
      <c r="F45" s="296">
        <f t="shared" si="4"/>
        <v>100</v>
      </c>
      <c r="G45" s="1815"/>
      <c r="H45" s="278">
        <f t="shared" si="3"/>
        <v>913.1</v>
      </c>
      <c r="I45" s="278">
        <f t="shared" si="3"/>
        <v>100</v>
      </c>
      <c r="J45" s="1816"/>
    </row>
    <row r="46" spans="1:10" ht="72.75" customHeight="1" x14ac:dyDescent="0.25">
      <c r="A46" s="1813"/>
      <c r="B46" s="1814"/>
      <c r="C46" s="283" t="s">
        <v>205</v>
      </c>
      <c r="D46" s="284">
        <v>777.8</v>
      </c>
      <c r="E46" s="289">
        <v>777.8</v>
      </c>
      <c r="F46" s="296">
        <f>E46*100/D46</f>
        <v>100</v>
      </c>
      <c r="G46" s="1815"/>
      <c r="H46" s="278">
        <f>E46</f>
        <v>777.8</v>
      </c>
      <c r="I46" s="278">
        <f>F46</f>
        <v>100</v>
      </c>
      <c r="J46" s="1816"/>
    </row>
    <row r="47" spans="1:10" ht="95.25" customHeight="1" x14ac:dyDescent="0.25">
      <c r="A47" s="1813"/>
      <c r="B47" s="1814"/>
      <c r="C47" s="283" t="s">
        <v>214</v>
      </c>
      <c r="D47" s="284">
        <v>1014.6</v>
      </c>
      <c r="E47" s="289">
        <v>1014.6</v>
      </c>
      <c r="F47" s="296">
        <f>E47*100/D47</f>
        <v>100</v>
      </c>
      <c r="G47" s="1815"/>
      <c r="H47" s="278">
        <f t="shared" si="3"/>
        <v>1014.6</v>
      </c>
      <c r="I47" s="278">
        <f t="shared" si="3"/>
        <v>100</v>
      </c>
      <c r="J47" s="1816"/>
    </row>
    <row r="48" spans="1:10" s="275" customFormat="1" ht="108" x14ac:dyDescent="0.3">
      <c r="A48" s="276" t="s">
        <v>22</v>
      </c>
      <c r="B48" s="277" t="s">
        <v>410</v>
      </c>
      <c r="C48" s="283" t="s">
        <v>214</v>
      </c>
      <c r="D48" s="278">
        <f>D49+D50</f>
        <v>109258.4</v>
      </c>
      <c r="E48" s="321">
        <f>E49+E50</f>
        <v>109258.4</v>
      </c>
      <c r="F48" s="291">
        <f t="shared" ref="F48:F76" si="5">E48*100/D48</f>
        <v>100</v>
      </c>
      <c r="G48" s="315" t="s">
        <v>1793</v>
      </c>
      <c r="H48" s="278">
        <f t="shared" si="3"/>
        <v>109258.4</v>
      </c>
      <c r="I48" s="322">
        <f t="shared" si="3"/>
        <v>100</v>
      </c>
      <c r="J48" s="288"/>
    </row>
    <row r="49" spans="1:14" ht="93.75" customHeight="1" x14ac:dyDescent="0.25">
      <c r="A49" s="276" t="s">
        <v>411</v>
      </c>
      <c r="B49" s="309" t="s">
        <v>412</v>
      </c>
      <c r="C49" s="283" t="s">
        <v>214</v>
      </c>
      <c r="D49" s="310">
        <v>72099.899999999994</v>
      </c>
      <c r="E49" s="323">
        <v>72099.899999999994</v>
      </c>
      <c r="F49" s="296">
        <f>E49*100/D49</f>
        <v>100</v>
      </c>
      <c r="G49" s="287" t="s">
        <v>413</v>
      </c>
      <c r="H49" s="278">
        <f t="shared" ref="H49:I67" si="6">E49</f>
        <v>72099.899999999994</v>
      </c>
      <c r="I49" s="322">
        <f t="shared" si="6"/>
        <v>100</v>
      </c>
      <c r="J49" s="288"/>
    </row>
    <row r="50" spans="1:14" ht="94.5" customHeight="1" x14ac:dyDescent="0.25">
      <c r="A50" s="276" t="s">
        <v>414</v>
      </c>
      <c r="B50" s="309" t="s">
        <v>415</v>
      </c>
      <c r="C50" s="283" t="s">
        <v>214</v>
      </c>
      <c r="D50" s="310">
        <v>37158.5</v>
      </c>
      <c r="E50" s="323">
        <v>37158.5</v>
      </c>
      <c r="F50" s="296">
        <f t="shared" ref="F50" si="7">E50*100/D50</f>
        <v>100</v>
      </c>
      <c r="G50" s="287" t="s">
        <v>416</v>
      </c>
      <c r="H50" s="278">
        <f t="shared" si="6"/>
        <v>37158.5</v>
      </c>
      <c r="I50" s="322">
        <f t="shared" si="6"/>
        <v>100</v>
      </c>
      <c r="J50" s="288"/>
    </row>
    <row r="51" spans="1:14" ht="94.5" customHeight="1" x14ac:dyDescent="0.25">
      <c r="A51" s="290" t="s">
        <v>305</v>
      </c>
      <c r="B51" s="309" t="s">
        <v>417</v>
      </c>
      <c r="C51" s="283" t="s">
        <v>214</v>
      </c>
      <c r="D51" s="310">
        <v>0</v>
      </c>
      <c r="E51" s="310">
        <v>0</v>
      </c>
      <c r="F51" s="310">
        <v>0</v>
      </c>
      <c r="G51" s="287"/>
      <c r="H51" s="278">
        <v>0</v>
      </c>
      <c r="I51" s="278">
        <v>0</v>
      </c>
      <c r="J51" s="288" t="s">
        <v>388</v>
      </c>
    </row>
    <row r="52" spans="1:14" ht="94.5" customHeight="1" x14ac:dyDescent="0.25">
      <c r="A52" s="290" t="s">
        <v>418</v>
      </c>
      <c r="B52" s="309" t="s">
        <v>419</v>
      </c>
      <c r="C52" s="283" t="s">
        <v>214</v>
      </c>
      <c r="D52" s="310">
        <v>0</v>
      </c>
      <c r="E52" s="310">
        <v>0</v>
      </c>
      <c r="F52" s="310">
        <v>0</v>
      </c>
      <c r="G52" s="287"/>
      <c r="H52" s="278">
        <v>0</v>
      </c>
      <c r="I52" s="278">
        <v>0</v>
      </c>
      <c r="J52" s="288" t="s">
        <v>388</v>
      </c>
    </row>
    <row r="53" spans="1:14" ht="94.5" customHeight="1" x14ac:dyDescent="0.25">
      <c r="A53" s="290" t="s">
        <v>420</v>
      </c>
      <c r="B53" s="309" t="s">
        <v>421</v>
      </c>
      <c r="C53" s="283" t="s">
        <v>214</v>
      </c>
      <c r="D53" s="310">
        <v>0</v>
      </c>
      <c r="E53" s="310">
        <v>0</v>
      </c>
      <c r="F53" s="310">
        <v>0</v>
      </c>
      <c r="G53" s="287"/>
      <c r="H53" s="278">
        <v>0</v>
      </c>
      <c r="I53" s="278">
        <v>0</v>
      </c>
      <c r="J53" s="288" t="s">
        <v>388</v>
      </c>
    </row>
    <row r="54" spans="1:14" ht="90" x14ac:dyDescent="0.25">
      <c r="A54" s="276" t="s">
        <v>422</v>
      </c>
      <c r="B54" s="311" t="s">
        <v>423</v>
      </c>
      <c r="C54" s="283" t="s">
        <v>214</v>
      </c>
      <c r="D54" s="312">
        <f>D55+D56+D57+D58+D59+D60+D61+D62+D63+D64</f>
        <v>7716.7999999999993</v>
      </c>
      <c r="E54" s="312">
        <f>E55+E56+E57+E58+E59+E60+E61+E62+E63+E64</f>
        <v>7716.7999999999993</v>
      </c>
      <c r="F54" s="291">
        <f t="shared" si="5"/>
        <v>100</v>
      </c>
      <c r="G54" s="363" t="s">
        <v>1794</v>
      </c>
      <c r="H54" s="278">
        <f t="shared" si="6"/>
        <v>7716.7999999999993</v>
      </c>
      <c r="I54" s="322">
        <f t="shared" si="6"/>
        <v>100</v>
      </c>
      <c r="J54" s="324"/>
      <c r="N54" s="325"/>
    </row>
    <row r="55" spans="1:14" ht="102" customHeight="1" x14ac:dyDescent="0.25">
      <c r="A55" s="276" t="s">
        <v>424</v>
      </c>
      <c r="B55" s="311" t="s">
        <v>425</v>
      </c>
      <c r="C55" s="283" t="s">
        <v>214</v>
      </c>
      <c r="D55" s="310">
        <v>199.8</v>
      </c>
      <c r="E55" s="323">
        <v>199.8</v>
      </c>
      <c r="F55" s="296">
        <f t="shared" si="5"/>
        <v>100</v>
      </c>
      <c r="G55" s="326" t="s">
        <v>426</v>
      </c>
      <c r="H55" s="278">
        <f t="shared" si="6"/>
        <v>199.8</v>
      </c>
      <c r="I55" s="322">
        <f>F55</f>
        <v>100</v>
      </c>
      <c r="J55" s="221"/>
    </row>
    <row r="56" spans="1:14" ht="108" x14ac:dyDescent="0.25">
      <c r="A56" s="276" t="s">
        <v>427</v>
      </c>
      <c r="B56" s="311" t="s">
        <v>428</v>
      </c>
      <c r="C56" s="283" t="s">
        <v>214</v>
      </c>
      <c r="D56" s="310">
        <v>229.6</v>
      </c>
      <c r="E56" s="323">
        <v>229.6</v>
      </c>
      <c r="F56" s="289">
        <f t="shared" si="5"/>
        <v>100</v>
      </c>
      <c r="G56" s="327" t="s">
        <v>429</v>
      </c>
      <c r="H56" s="278">
        <f t="shared" si="6"/>
        <v>229.6</v>
      </c>
      <c r="I56" s="322">
        <f t="shared" si="6"/>
        <v>100</v>
      </c>
      <c r="J56" s="221"/>
    </row>
    <row r="57" spans="1:14" ht="234" x14ac:dyDescent="0.25">
      <c r="A57" s="276" t="s">
        <v>430</v>
      </c>
      <c r="B57" s="311" t="s">
        <v>431</v>
      </c>
      <c r="C57" s="283" t="s">
        <v>214</v>
      </c>
      <c r="D57" s="310">
        <v>1760</v>
      </c>
      <c r="E57" s="323">
        <v>1760</v>
      </c>
      <c r="F57" s="296">
        <f t="shared" si="5"/>
        <v>100</v>
      </c>
      <c r="G57" s="328" t="s">
        <v>432</v>
      </c>
      <c r="H57" s="278">
        <f>E57</f>
        <v>1760</v>
      </c>
      <c r="I57" s="322">
        <f>F57</f>
        <v>100</v>
      </c>
      <c r="J57" s="324"/>
    </row>
    <row r="58" spans="1:14" ht="283.5" customHeight="1" x14ac:dyDescent="0.25">
      <c r="A58" s="276" t="s">
        <v>433</v>
      </c>
      <c r="B58" s="311" t="s">
        <v>434</v>
      </c>
      <c r="C58" s="283" t="s">
        <v>214</v>
      </c>
      <c r="D58" s="310">
        <v>1680.5</v>
      </c>
      <c r="E58" s="323">
        <v>1680.5</v>
      </c>
      <c r="F58" s="296">
        <f t="shared" si="5"/>
        <v>100</v>
      </c>
      <c r="G58" s="328" t="s">
        <v>435</v>
      </c>
      <c r="H58" s="278">
        <v>1680.5</v>
      </c>
      <c r="I58" s="322">
        <f t="shared" si="6"/>
        <v>100</v>
      </c>
      <c r="J58" s="324"/>
      <c r="N58" s="325"/>
    </row>
    <row r="59" spans="1:14" ht="108" x14ac:dyDescent="0.25">
      <c r="A59" s="276" t="s">
        <v>436</v>
      </c>
      <c r="B59" s="311" t="s">
        <v>437</v>
      </c>
      <c r="C59" s="283" t="s">
        <v>214</v>
      </c>
      <c r="D59" s="310">
        <v>185</v>
      </c>
      <c r="E59" s="323">
        <v>185</v>
      </c>
      <c r="F59" s="296">
        <f t="shared" si="5"/>
        <v>100</v>
      </c>
      <c r="G59" s="327" t="s">
        <v>438</v>
      </c>
      <c r="H59" s="278">
        <f t="shared" si="6"/>
        <v>185</v>
      </c>
      <c r="I59" s="322">
        <f t="shared" si="6"/>
        <v>100</v>
      </c>
      <c r="J59" s="221"/>
    </row>
    <row r="60" spans="1:14" ht="90" x14ac:dyDescent="0.25">
      <c r="A60" s="276" t="s">
        <v>439</v>
      </c>
      <c r="B60" s="283" t="s">
        <v>440</v>
      </c>
      <c r="C60" s="283" t="s">
        <v>214</v>
      </c>
      <c r="D60" s="284">
        <v>40</v>
      </c>
      <c r="E60" s="323">
        <v>40</v>
      </c>
      <c r="F60" s="296">
        <f t="shared" si="5"/>
        <v>100</v>
      </c>
      <c r="G60" s="327" t="s">
        <v>441</v>
      </c>
      <c r="H60" s="278">
        <f t="shared" si="6"/>
        <v>40</v>
      </c>
      <c r="I60" s="322">
        <f t="shared" si="6"/>
        <v>100</v>
      </c>
      <c r="J60" s="221"/>
    </row>
    <row r="61" spans="1:14" ht="185.25" customHeight="1" x14ac:dyDescent="0.25">
      <c r="A61" s="276" t="s">
        <v>442</v>
      </c>
      <c r="B61" s="311" t="s">
        <v>443</v>
      </c>
      <c r="C61" s="283" t="s">
        <v>214</v>
      </c>
      <c r="D61" s="310">
        <v>1331</v>
      </c>
      <c r="E61" s="323">
        <v>1331</v>
      </c>
      <c r="F61" s="296">
        <f t="shared" si="5"/>
        <v>100</v>
      </c>
      <c r="G61" s="327" t="s">
        <v>444</v>
      </c>
      <c r="H61" s="278">
        <v>1331</v>
      </c>
      <c r="I61" s="322">
        <f>H61/D61*100</f>
        <v>100</v>
      </c>
      <c r="J61" s="221"/>
    </row>
    <row r="62" spans="1:14" ht="258.75" customHeight="1" x14ac:dyDescent="0.25">
      <c r="A62" s="276" t="s">
        <v>445</v>
      </c>
      <c r="B62" s="311" t="s">
        <v>446</v>
      </c>
      <c r="C62" s="283" t="s">
        <v>214</v>
      </c>
      <c r="D62" s="329">
        <v>1520</v>
      </c>
      <c r="E62" s="323">
        <v>1520</v>
      </c>
      <c r="F62" s="296">
        <f t="shared" si="5"/>
        <v>100</v>
      </c>
      <c r="G62" s="327" t="s">
        <v>447</v>
      </c>
      <c r="H62" s="278">
        <v>1520</v>
      </c>
      <c r="I62" s="322">
        <f>H62/D62*100</f>
        <v>100</v>
      </c>
      <c r="J62" s="221"/>
    </row>
    <row r="63" spans="1:14" ht="184.5" customHeight="1" x14ac:dyDescent="0.25">
      <c r="A63" s="276" t="s">
        <v>448</v>
      </c>
      <c r="B63" s="311" t="s">
        <v>449</v>
      </c>
      <c r="C63" s="283" t="s">
        <v>214</v>
      </c>
      <c r="D63" s="310">
        <v>610</v>
      </c>
      <c r="E63" s="323">
        <v>610</v>
      </c>
      <c r="F63" s="296">
        <f t="shared" si="5"/>
        <v>100</v>
      </c>
      <c r="G63" s="328" t="s">
        <v>450</v>
      </c>
      <c r="H63" s="278">
        <f t="shared" si="6"/>
        <v>610</v>
      </c>
      <c r="I63" s="322">
        <f t="shared" si="6"/>
        <v>100</v>
      </c>
      <c r="J63" s="324"/>
    </row>
    <row r="64" spans="1:14" ht="108" x14ac:dyDescent="0.25">
      <c r="A64" s="276" t="s">
        <v>451</v>
      </c>
      <c r="B64" s="311" t="s">
        <v>452</v>
      </c>
      <c r="C64" s="283" t="s">
        <v>214</v>
      </c>
      <c r="D64" s="310">
        <v>160.9</v>
      </c>
      <c r="E64" s="323">
        <v>160.9</v>
      </c>
      <c r="F64" s="296">
        <f t="shared" si="5"/>
        <v>100</v>
      </c>
      <c r="G64" s="157" t="s">
        <v>453</v>
      </c>
      <c r="H64" s="278">
        <v>160.9</v>
      </c>
      <c r="I64" s="322">
        <f t="shared" si="6"/>
        <v>100</v>
      </c>
      <c r="J64" s="324"/>
    </row>
    <row r="65" spans="1:12" ht="108" x14ac:dyDescent="0.25">
      <c r="A65" s="268" t="s">
        <v>24</v>
      </c>
      <c r="B65" s="330" t="s">
        <v>454</v>
      </c>
      <c r="C65" s="331" t="s">
        <v>214</v>
      </c>
      <c r="D65" s="332">
        <f>D66</f>
        <v>290</v>
      </c>
      <c r="E65" s="332">
        <f>E66</f>
        <v>290</v>
      </c>
      <c r="F65" s="319">
        <f t="shared" si="5"/>
        <v>100</v>
      </c>
      <c r="G65" s="306"/>
      <c r="H65" s="302">
        <f t="shared" si="6"/>
        <v>290</v>
      </c>
      <c r="I65" s="333">
        <f t="shared" si="6"/>
        <v>100</v>
      </c>
      <c r="J65" s="304"/>
    </row>
    <row r="66" spans="1:12" ht="126" x14ac:dyDescent="0.25">
      <c r="A66" s="276" t="s">
        <v>261</v>
      </c>
      <c r="B66" s="311" t="s">
        <v>455</v>
      </c>
      <c r="C66" s="314" t="s">
        <v>214</v>
      </c>
      <c r="D66" s="312">
        <v>290</v>
      </c>
      <c r="E66" s="321">
        <v>290</v>
      </c>
      <c r="F66" s="291">
        <f t="shared" si="5"/>
        <v>100</v>
      </c>
      <c r="G66" s="138" t="s">
        <v>456</v>
      </c>
      <c r="H66" s="278">
        <f t="shared" si="6"/>
        <v>290</v>
      </c>
      <c r="I66" s="322">
        <f t="shared" si="6"/>
        <v>100</v>
      </c>
      <c r="J66" s="221"/>
    </row>
    <row r="67" spans="1:12" ht="93" customHeight="1" x14ac:dyDescent="0.25">
      <c r="A67" s="268" t="s">
        <v>36</v>
      </c>
      <c r="B67" s="334" t="s">
        <v>457</v>
      </c>
      <c r="C67" s="331" t="s">
        <v>214</v>
      </c>
      <c r="D67" s="332">
        <f>D68+D75</f>
        <v>264899.09999999998</v>
      </c>
      <c r="E67" s="332">
        <f>E68+E75</f>
        <v>264899.09999999998</v>
      </c>
      <c r="F67" s="319">
        <f t="shared" si="5"/>
        <v>100</v>
      </c>
      <c r="G67" s="335"/>
      <c r="H67" s="302">
        <f t="shared" si="6"/>
        <v>264899.09999999998</v>
      </c>
      <c r="I67" s="333">
        <f t="shared" si="6"/>
        <v>100</v>
      </c>
      <c r="J67" s="336"/>
    </row>
    <row r="68" spans="1:12" ht="100.5" customHeight="1" x14ac:dyDescent="0.25">
      <c r="A68" s="276" t="s">
        <v>38</v>
      </c>
      <c r="B68" s="337" t="s">
        <v>458</v>
      </c>
      <c r="C68" s="314" t="s">
        <v>214</v>
      </c>
      <c r="D68" s="312">
        <f>D69+D70+D71+D72+D73+D74</f>
        <v>254002.9</v>
      </c>
      <c r="E68" s="312">
        <f>E69+E70+E71+E72+E73+E74</f>
        <v>254002.9</v>
      </c>
      <c r="F68" s="291">
        <f t="shared" si="5"/>
        <v>100</v>
      </c>
      <c r="G68" s="363" t="s">
        <v>1795</v>
      </c>
      <c r="H68" s="278">
        <f>H69+H70+H71+H72+H73+H74</f>
        <v>254002.9</v>
      </c>
      <c r="I68" s="322">
        <f t="shared" ref="H68:I82" si="8">F68</f>
        <v>100</v>
      </c>
      <c r="J68" s="288"/>
    </row>
    <row r="69" spans="1:12" ht="95.25" customHeight="1" x14ac:dyDescent="0.25">
      <c r="A69" s="276" t="s">
        <v>459</v>
      </c>
      <c r="B69" s="311" t="s">
        <v>460</v>
      </c>
      <c r="C69" s="283" t="s">
        <v>214</v>
      </c>
      <c r="D69" s="310">
        <v>68490.600000000006</v>
      </c>
      <c r="E69" s="323">
        <v>68490.600000000006</v>
      </c>
      <c r="F69" s="296">
        <f t="shared" si="5"/>
        <v>100</v>
      </c>
      <c r="G69" s="287" t="s">
        <v>413</v>
      </c>
      <c r="H69" s="278">
        <f>E69</f>
        <v>68490.600000000006</v>
      </c>
      <c r="I69" s="322">
        <f t="shared" si="8"/>
        <v>100</v>
      </c>
      <c r="J69" s="288"/>
    </row>
    <row r="70" spans="1:12" ht="99.75" customHeight="1" x14ac:dyDescent="0.25">
      <c r="A70" s="276" t="s">
        <v>461</v>
      </c>
      <c r="B70" s="311" t="s">
        <v>462</v>
      </c>
      <c r="C70" s="283" t="s">
        <v>214</v>
      </c>
      <c r="D70" s="310">
        <v>17840.400000000001</v>
      </c>
      <c r="E70" s="323">
        <v>17840.400000000001</v>
      </c>
      <c r="F70" s="296">
        <f t="shared" si="5"/>
        <v>100</v>
      </c>
      <c r="G70" s="138" t="s">
        <v>463</v>
      </c>
      <c r="H70" s="278">
        <f>E70</f>
        <v>17840.400000000001</v>
      </c>
      <c r="I70" s="322">
        <f t="shared" si="8"/>
        <v>100</v>
      </c>
      <c r="J70" s="288"/>
    </row>
    <row r="71" spans="1:12" ht="91.5" customHeight="1" x14ac:dyDescent="0.25">
      <c r="A71" s="276" t="s">
        <v>464</v>
      </c>
      <c r="B71" s="311" t="s">
        <v>465</v>
      </c>
      <c r="C71" s="283" t="s">
        <v>214</v>
      </c>
      <c r="D71" s="310">
        <v>15652.6</v>
      </c>
      <c r="E71" s="323">
        <v>15652.6</v>
      </c>
      <c r="F71" s="296">
        <f t="shared" si="5"/>
        <v>100</v>
      </c>
      <c r="G71" s="157" t="s">
        <v>413</v>
      </c>
      <c r="H71" s="278">
        <f t="shared" si="8"/>
        <v>15652.6</v>
      </c>
      <c r="I71" s="322">
        <f t="shared" si="8"/>
        <v>100</v>
      </c>
      <c r="J71" s="288"/>
    </row>
    <row r="72" spans="1:12" ht="90.75" customHeight="1" x14ac:dyDescent="0.25">
      <c r="A72" s="276" t="s">
        <v>466</v>
      </c>
      <c r="B72" s="311" t="s">
        <v>467</v>
      </c>
      <c r="C72" s="283" t="s">
        <v>214</v>
      </c>
      <c r="D72" s="310">
        <v>59925.7</v>
      </c>
      <c r="E72" s="323">
        <v>59925.7</v>
      </c>
      <c r="F72" s="296">
        <f t="shared" si="5"/>
        <v>100</v>
      </c>
      <c r="G72" s="157" t="s">
        <v>413</v>
      </c>
      <c r="H72" s="278">
        <f t="shared" si="8"/>
        <v>59925.7</v>
      </c>
      <c r="I72" s="322">
        <f>H72/D72*100</f>
        <v>100</v>
      </c>
      <c r="J72" s="288"/>
    </row>
    <row r="73" spans="1:12" ht="105" customHeight="1" x14ac:dyDescent="0.25">
      <c r="A73" s="276" t="s">
        <v>468</v>
      </c>
      <c r="B73" s="311" t="s">
        <v>469</v>
      </c>
      <c r="C73" s="314" t="s">
        <v>214</v>
      </c>
      <c r="D73" s="310">
        <v>91983.6</v>
      </c>
      <c r="E73" s="323">
        <v>91983.6</v>
      </c>
      <c r="F73" s="296">
        <f t="shared" si="5"/>
        <v>100</v>
      </c>
      <c r="G73" s="308" t="s">
        <v>413</v>
      </c>
      <c r="H73" s="278">
        <f t="shared" si="8"/>
        <v>91983.6</v>
      </c>
      <c r="I73" s="322">
        <f t="shared" si="8"/>
        <v>100</v>
      </c>
      <c r="J73" s="338"/>
    </row>
    <row r="74" spans="1:12" ht="90" x14ac:dyDescent="0.25">
      <c r="A74" s="276" t="s">
        <v>470</v>
      </c>
      <c r="B74" s="311" t="s">
        <v>471</v>
      </c>
      <c r="C74" s="314" t="s">
        <v>214</v>
      </c>
      <c r="D74" s="310">
        <v>110</v>
      </c>
      <c r="E74" s="323">
        <v>110</v>
      </c>
      <c r="F74" s="296">
        <f t="shared" si="5"/>
        <v>100</v>
      </c>
      <c r="G74" s="339" t="s">
        <v>472</v>
      </c>
      <c r="H74" s="284">
        <f t="shared" si="8"/>
        <v>110</v>
      </c>
      <c r="I74" s="340">
        <f t="shared" si="8"/>
        <v>100</v>
      </c>
      <c r="J74" s="221"/>
    </row>
    <row r="75" spans="1:12" ht="186.75" customHeight="1" x14ac:dyDescent="0.25">
      <c r="A75" s="276" t="s">
        <v>473</v>
      </c>
      <c r="B75" s="311" t="s">
        <v>474</v>
      </c>
      <c r="C75" s="314" t="s">
        <v>214</v>
      </c>
      <c r="D75" s="312">
        <f>D76+D77+D79+D80</f>
        <v>10896.2</v>
      </c>
      <c r="E75" s="312">
        <f>E76+E77+E79+E80</f>
        <v>10896.2</v>
      </c>
      <c r="F75" s="291">
        <f t="shared" si="5"/>
        <v>100</v>
      </c>
      <c r="G75" s="221" t="s">
        <v>1796</v>
      </c>
      <c r="H75" s="278">
        <f t="shared" si="8"/>
        <v>10896.2</v>
      </c>
      <c r="I75" s="322">
        <f t="shared" si="8"/>
        <v>100</v>
      </c>
      <c r="J75" s="221"/>
    </row>
    <row r="76" spans="1:12" ht="321.75" customHeight="1" x14ac:dyDescent="0.25">
      <c r="A76" s="276" t="s">
        <v>475</v>
      </c>
      <c r="B76" s="311" t="s">
        <v>476</v>
      </c>
      <c r="C76" s="314" t="s">
        <v>214</v>
      </c>
      <c r="D76" s="310">
        <v>4487.1000000000004</v>
      </c>
      <c r="E76" s="323">
        <v>4487.1000000000004</v>
      </c>
      <c r="F76" s="296">
        <f t="shared" si="5"/>
        <v>100</v>
      </c>
      <c r="G76" s="324" t="s">
        <v>477</v>
      </c>
      <c r="H76" s="278">
        <f t="shared" si="8"/>
        <v>4487.1000000000004</v>
      </c>
      <c r="I76" s="322">
        <f t="shared" si="8"/>
        <v>100</v>
      </c>
      <c r="J76" s="324"/>
    </row>
    <row r="77" spans="1:12" ht="167.25" customHeight="1" x14ac:dyDescent="0.25">
      <c r="A77" s="293" t="s">
        <v>478</v>
      </c>
      <c r="B77" s="341" t="s">
        <v>479</v>
      </c>
      <c r="C77" s="295" t="s">
        <v>214</v>
      </c>
      <c r="D77" s="310">
        <v>644.9</v>
      </c>
      <c r="E77" s="323">
        <v>644.9</v>
      </c>
      <c r="F77" s="296">
        <f>E77/D77*100</f>
        <v>100</v>
      </c>
      <c r="G77" s="298" t="s">
        <v>480</v>
      </c>
      <c r="H77" s="284">
        <f t="shared" si="8"/>
        <v>644.9</v>
      </c>
      <c r="I77" s="340">
        <f t="shared" si="8"/>
        <v>100</v>
      </c>
      <c r="J77" s="221"/>
    </row>
    <row r="78" spans="1:12" ht="225.75" customHeight="1" x14ac:dyDescent="0.25">
      <c r="A78" s="293" t="s">
        <v>481</v>
      </c>
      <c r="B78" s="341" t="s">
        <v>482</v>
      </c>
      <c r="C78" s="295"/>
      <c r="D78" s="310">
        <v>0</v>
      </c>
      <c r="E78" s="310">
        <v>0</v>
      </c>
      <c r="F78" s="310">
        <v>0</v>
      </c>
      <c r="G78" s="298"/>
      <c r="H78" s="284">
        <v>0</v>
      </c>
      <c r="I78" s="284">
        <v>0</v>
      </c>
      <c r="J78" s="221" t="s">
        <v>483</v>
      </c>
    </row>
    <row r="79" spans="1:12" ht="352.5" customHeight="1" x14ac:dyDescent="0.25">
      <c r="A79" s="293" t="s">
        <v>484</v>
      </c>
      <c r="B79" s="341" t="s">
        <v>485</v>
      </c>
      <c r="C79" s="295" t="s">
        <v>214</v>
      </c>
      <c r="D79" s="310">
        <v>2027.7</v>
      </c>
      <c r="E79" s="323">
        <v>2027.7</v>
      </c>
      <c r="F79" s="296">
        <f>E79/D79*100</f>
        <v>100</v>
      </c>
      <c r="G79" s="298" t="s">
        <v>486</v>
      </c>
      <c r="H79" s="284">
        <f>E79</f>
        <v>2027.7</v>
      </c>
      <c r="I79" s="340">
        <f>F79</f>
        <v>100</v>
      </c>
      <c r="J79" s="221"/>
    </row>
    <row r="80" spans="1:12" ht="273.75" customHeight="1" x14ac:dyDescent="0.25">
      <c r="A80" s="276" t="s">
        <v>487</v>
      </c>
      <c r="B80" s="311" t="s">
        <v>488</v>
      </c>
      <c r="C80" s="314" t="s">
        <v>214</v>
      </c>
      <c r="D80" s="310">
        <v>3736.5</v>
      </c>
      <c r="E80" s="323">
        <v>3736.5</v>
      </c>
      <c r="F80" s="296">
        <f>E80/D80*100</f>
        <v>100</v>
      </c>
      <c r="G80" s="324" t="s">
        <v>489</v>
      </c>
      <c r="H80" s="278">
        <f t="shared" si="8"/>
        <v>3736.5</v>
      </c>
      <c r="I80" s="322">
        <f t="shared" si="8"/>
        <v>100</v>
      </c>
      <c r="J80" s="221"/>
      <c r="L80" s="325"/>
    </row>
    <row r="81" spans="1:10" ht="90" hidden="1" x14ac:dyDescent="0.25">
      <c r="A81" s="290" t="s">
        <v>481</v>
      </c>
      <c r="B81" s="337" t="s">
        <v>485</v>
      </c>
      <c r="C81" s="314" t="s">
        <v>214</v>
      </c>
      <c r="D81" s="312">
        <v>0</v>
      </c>
      <c r="E81" s="321">
        <v>0</v>
      </c>
      <c r="F81" s="291">
        <v>0</v>
      </c>
      <c r="G81" s="342"/>
      <c r="H81" s="278">
        <v>0</v>
      </c>
      <c r="I81" s="322">
        <f t="shared" si="8"/>
        <v>0</v>
      </c>
      <c r="J81" s="221"/>
    </row>
    <row r="82" spans="1:10" ht="99.75" hidden="1" customHeight="1" x14ac:dyDescent="0.25">
      <c r="A82" s="290" t="s">
        <v>484</v>
      </c>
      <c r="B82" s="337" t="s">
        <v>488</v>
      </c>
      <c r="C82" s="314" t="s">
        <v>214</v>
      </c>
      <c r="D82" s="312">
        <v>0</v>
      </c>
      <c r="E82" s="321">
        <v>0</v>
      </c>
      <c r="F82" s="291">
        <v>0</v>
      </c>
      <c r="G82" s="343"/>
      <c r="H82" s="278">
        <f t="shared" si="8"/>
        <v>0</v>
      </c>
      <c r="I82" s="322">
        <f t="shared" si="8"/>
        <v>0</v>
      </c>
      <c r="J82" s="221"/>
    </row>
    <row r="83" spans="1:10" ht="21" customHeight="1" x14ac:dyDescent="0.25">
      <c r="A83" s="1797"/>
      <c r="B83" s="1797" t="s">
        <v>490</v>
      </c>
      <c r="C83" s="344" t="s">
        <v>235</v>
      </c>
      <c r="D83" s="345">
        <f>D86+D84+D85</f>
        <v>388358.89999999997</v>
      </c>
      <c r="E83" s="345">
        <f>E86+E84+E85</f>
        <v>388358.89999999997</v>
      </c>
      <c r="F83" s="345">
        <f>E83*100/D83</f>
        <v>100.00000000000001</v>
      </c>
      <c r="G83" s="346"/>
      <c r="H83" s="345">
        <f>H86+H84+H85</f>
        <v>388358.89999999997</v>
      </c>
      <c r="I83" s="345">
        <f>H83*100/D83</f>
        <v>100.00000000000001</v>
      </c>
      <c r="J83" s="347"/>
    </row>
    <row r="84" spans="1:10" ht="78" customHeight="1" x14ac:dyDescent="0.25">
      <c r="A84" s="1797"/>
      <c r="B84" s="1797"/>
      <c r="C84" s="344" t="s">
        <v>404</v>
      </c>
      <c r="D84" s="345">
        <f>D33</f>
        <v>2090.6</v>
      </c>
      <c r="E84" s="345">
        <f>E33</f>
        <v>2090.6</v>
      </c>
      <c r="F84" s="348">
        <f>E84*100/D84</f>
        <v>100</v>
      </c>
      <c r="G84" s="349"/>
      <c r="H84" s="302">
        <f t="shared" ref="H84:I86" si="9">E84</f>
        <v>2090.6</v>
      </c>
      <c r="I84" s="302">
        <f t="shared" si="9"/>
        <v>100</v>
      </c>
      <c r="J84" s="347"/>
    </row>
    <row r="85" spans="1:10" ht="75.75" customHeight="1" x14ac:dyDescent="0.25">
      <c r="A85" s="1797"/>
      <c r="B85" s="1797"/>
      <c r="C85" s="344" t="s">
        <v>205</v>
      </c>
      <c r="D85" s="345">
        <f>D34</f>
        <v>1781</v>
      </c>
      <c r="E85" s="345">
        <f>E34</f>
        <v>1781</v>
      </c>
      <c r="F85" s="348">
        <f>E85*100/D85</f>
        <v>100</v>
      </c>
      <c r="G85" s="349"/>
      <c r="H85" s="302">
        <f t="shared" si="9"/>
        <v>1781</v>
      </c>
      <c r="I85" s="302">
        <f t="shared" si="9"/>
        <v>100</v>
      </c>
      <c r="J85" s="347"/>
    </row>
    <row r="86" spans="1:10" ht="99.75" customHeight="1" x14ac:dyDescent="0.25">
      <c r="A86" s="1797"/>
      <c r="B86" s="1797"/>
      <c r="C86" s="344" t="s">
        <v>214</v>
      </c>
      <c r="D86" s="345">
        <f>D67+D65+D35</f>
        <v>384487.3</v>
      </c>
      <c r="E86" s="345">
        <f>E67+E65+E35</f>
        <v>384487.3</v>
      </c>
      <c r="F86" s="348">
        <f>E86*100/D86</f>
        <v>100</v>
      </c>
      <c r="G86" s="349"/>
      <c r="H86" s="302">
        <f t="shared" si="9"/>
        <v>384487.3</v>
      </c>
      <c r="I86" s="302">
        <f t="shared" si="9"/>
        <v>100</v>
      </c>
      <c r="J86" s="347"/>
    </row>
    <row r="87" spans="1:10" ht="35.25" customHeight="1" x14ac:dyDescent="0.25">
      <c r="A87" s="1804" t="s">
        <v>491</v>
      </c>
      <c r="B87" s="1805"/>
      <c r="C87" s="1805"/>
      <c r="D87" s="1805"/>
      <c r="E87" s="1805"/>
      <c r="F87" s="1805"/>
      <c r="G87" s="1805"/>
      <c r="H87" s="1805"/>
      <c r="I87" s="1805"/>
      <c r="J87" s="1806"/>
    </row>
    <row r="88" spans="1:10" ht="18" x14ac:dyDescent="0.25">
      <c r="A88" s="1793" t="s">
        <v>16</v>
      </c>
      <c r="B88" s="1807" t="s">
        <v>492</v>
      </c>
      <c r="C88" s="344" t="s">
        <v>235</v>
      </c>
      <c r="D88" s="345">
        <v>0</v>
      </c>
      <c r="E88" s="345">
        <v>0</v>
      </c>
      <c r="F88" s="345">
        <v>0</v>
      </c>
      <c r="G88" s="350"/>
      <c r="H88" s="302">
        <v>0</v>
      </c>
      <c r="I88" s="302">
        <v>0</v>
      </c>
      <c r="J88" s="351"/>
    </row>
    <row r="89" spans="1:10" ht="72" customHeight="1" x14ac:dyDescent="0.25">
      <c r="A89" s="1794"/>
      <c r="B89" s="1808"/>
      <c r="C89" s="344" t="s">
        <v>404</v>
      </c>
      <c r="D89" s="345">
        <v>0</v>
      </c>
      <c r="E89" s="345">
        <v>0</v>
      </c>
      <c r="F89" s="345">
        <v>0</v>
      </c>
      <c r="G89" s="1810"/>
      <c r="H89" s="302">
        <v>0</v>
      </c>
      <c r="I89" s="302">
        <v>0</v>
      </c>
      <c r="J89" s="1810"/>
    </row>
    <row r="90" spans="1:10" ht="74.25" customHeight="1" x14ac:dyDescent="0.25">
      <c r="A90" s="1794"/>
      <c r="B90" s="1808"/>
      <c r="C90" s="344" t="s">
        <v>205</v>
      </c>
      <c r="D90" s="345">
        <v>0</v>
      </c>
      <c r="E90" s="345">
        <v>0</v>
      </c>
      <c r="F90" s="345">
        <v>0</v>
      </c>
      <c r="G90" s="1811"/>
      <c r="H90" s="302">
        <v>0</v>
      </c>
      <c r="I90" s="302">
        <v>0</v>
      </c>
      <c r="J90" s="1811"/>
    </row>
    <row r="91" spans="1:10" ht="90" x14ac:dyDescent="0.25">
      <c r="A91" s="1795"/>
      <c r="B91" s="1809"/>
      <c r="C91" s="344" t="s">
        <v>214</v>
      </c>
      <c r="D91" s="345">
        <v>0</v>
      </c>
      <c r="E91" s="345">
        <v>0</v>
      </c>
      <c r="F91" s="345">
        <v>0</v>
      </c>
      <c r="G91" s="1812"/>
      <c r="H91" s="302">
        <v>0</v>
      </c>
      <c r="I91" s="302">
        <v>0</v>
      </c>
      <c r="J91" s="1812"/>
    </row>
    <row r="92" spans="1:10" ht="15" customHeight="1" x14ac:dyDescent="0.25">
      <c r="A92" s="1790" t="s">
        <v>206</v>
      </c>
      <c r="B92" s="1801" t="s">
        <v>493</v>
      </c>
      <c r="C92" s="352" t="s">
        <v>235</v>
      </c>
      <c r="D92" s="353">
        <v>0</v>
      </c>
      <c r="E92" s="353">
        <v>0</v>
      </c>
      <c r="F92" s="353">
        <v>0</v>
      </c>
      <c r="G92" s="349"/>
      <c r="H92" s="278">
        <v>0</v>
      </c>
      <c r="I92" s="278">
        <v>0</v>
      </c>
      <c r="J92" s="347"/>
    </row>
    <row r="93" spans="1:10" ht="71.25" customHeight="1" x14ac:dyDescent="0.25">
      <c r="A93" s="1791"/>
      <c r="B93" s="1802"/>
      <c r="C93" s="352" t="s">
        <v>404</v>
      </c>
      <c r="D93" s="353">
        <v>0</v>
      </c>
      <c r="E93" s="353">
        <v>0</v>
      </c>
      <c r="F93" s="353">
        <v>0</v>
      </c>
      <c r="G93" s="1784"/>
      <c r="H93" s="278">
        <v>0</v>
      </c>
      <c r="I93" s="278">
        <v>0</v>
      </c>
      <c r="J93" s="1784" t="s">
        <v>494</v>
      </c>
    </row>
    <row r="94" spans="1:10" ht="72.75" customHeight="1" x14ac:dyDescent="0.25">
      <c r="A94" s="1791"/>
      <c r="B94" s="1802"/>
      <c r="C94" s="352" t="s">
        <v>205</v>
      </c>
      <c r="D94" s="353">
        <v>0</v>
      </c>
      <c r="E94" s="353">
        <v>0</v>
      </c>
      <c r="F94" s="353">
        <v>0</v>
      </c>
      <c r="G94" s="1785"/>
      <c r="H94" s="278">
        <v>0</v>
      </c>
      <c r="I94" s="278">
        <v>0</v>
      </c>
      <c r="J94" s="1785"/>
    </row>
    <row r="95" spans="1:10" ht="92.25" customHeight="1" x14ac:dyDescent="0.25">
      <c r="A95" s="1792"/>
      <c r="B95" s="1803"/>
      <c r="C95" s="352" t="s">
        <v>214</v>
      </c>
      <c r="D95" s="353">
        <v>0</v>
      </c>
      <c r="E95" s="353">
        <v>0</v>
      </c>
      <c r="F95" s="353">
        <v>0</v>
      </c>
      <c r="G95" s="1786"/>
      <c r="H95" s="278">
        <v>0</v>
      </c>
      <c r="I95" s="278">
        <v>0</v>
      </c>
      <c r="J95" s="1786"/>
    </row>
    <row r="96" spans="1:10" ht="18" x14ac:dyDescent="0.25">
      <c r="A96" s="1790" t="s">
        <v>209</v>
      </c>
      <c r="B96" s="1801" t="s">
        <v>495</v>
      </c>
      <c r="C96" s="352" t="s">
        <v>235</v>
      </c>
      <c r="D96" s="353">
        <v>0</v>
      </c>
      <c r="E96" s="353">
        <v>0</v>
      </c>
      <c r="F96" s="353">
        <v>0</v>
      </c>
      <c r="G96" s="349"/>
      <c r="H96" s="278">
        <v>0</v>
      </c>
      <c r="I96" s="278">
        <v>0</v>
      </c>
      <c r="J96" s="347"/>
    </row>
    <row r="97" spans="1:10" ht="77.25" customHeight="1" x14ac:dyDescent="0.25">
      <c r="A97" s="1791"/>
      <c r="B97" s="1802"/>
      <c r="C97" s="352" t="s">
        <v>404</v>
      </c>
      <c r="D97" s="353">
        <v>0</v>
      </c>
      <c r="E97" s="353">
        <v>0</v>
      </c>
      <c r="F97" s="353">
        <v>0</v>
      </c>
      <c r="G97" s="1784"/>
      <c r="H97" s="278">
        <v>0</v>
      </c>
      <c r="I97" s="278">
        <v>0</v>
      </c>
      <c r="J97" s="1784" t="s">
        <v>494</v>
      </c>
    </row>
    <row r="98" spans="1:10" ht="69.75" customHeight="1" x14ac:dyDescent="0.25">
      <c r="A98" s="1791"/>
      <c r="B98" s="1802"/>
      <c r="C98" s="352" t="s">
        <v>205</v>
      </c>
      <c r="D98" s="353">
        <v>0</v>
      </c>
      <c r="E98" s="353">
        <v>0</v>
      </c>
      <c r="F98" s="353">
        <v>0</v>
      </c>
      <c r="G98" s="1785"/>
      <c r="H98" s="278">
        <v>0</v>
      </c>
      <c r="I98" s="278">
        <v>0</v>
      </c>
      <c r="J98" s="1785"/>
    </row>
    <row r="99" spans="1:10" ht="90" x14ac:dyDescent="0.25">
      <c r="A99" s="1792"/>
      <c r="B99" s="1803"/>
      <c r="C99" s="352" t="s">
        <v>214</v>
      </c>
      <c r="D99" s="353">
        <v>0</v>
      </c>
      <c r="E99" s="353">
        <v>0</v>
      </c>
      <c r="F99" s="353">
        <v>0</v>
      </c>
      <c r="G99" s="1786"/>
      <c r="H99" s="278">
        <v>0</v>
      </c>
      <c r="I99" s="278">
        <v>0</v>
      </c>
      <c r="J99" s="1786"/>
    </row>
    <row r="100" spans="1:10" ht="18" x14ac:dyDescent="0.25">
      <c r="A100" s="1790" t="s">
        <v>255</v>
      </c>
      <c r="B100" s="1801" t="s">
        <v>496</v>
      </c>
      <c r="C100" s="352" t="s">
        <v>235</v>
      </c>
      <c r="D100" s="353">
        <v>0</v>
      </c>
      <c r="E100" s="353">
        <v>0</v>
      </c>
      <c r="F100" s="353">
        <v>0</v>
      </c>
      <c r="G100" s="349"/>
      <c r="H100" s="278">
        <v>0</v>
      </c>
      <c r="I100" s="278">
        <v>0</v>
      </c>
      <c r="J100" s="347"/>
    </row>
    <row r="101" spans="1:10" ht="72" x14ac:dyDescent="0.25">
      <c r="A101" s="1791"/>
      <c r="B101" s="1802"/>
      <c r="C101" s="352" t="s">
        <v>404</v>
      </c>
      <c r="D101" s="353">
        <v>0</v>
      </c>
      <c r="E101" s="353">
        <v>0</v>
      </c>
      <c r="F101" s="353">
        <v>0</v>
      </c>
      <c r="G101" s="1784"/>
      <c r="H101" s="278">
        <v>0</v>
      </c>
      <c r="I101" s="278">
        <v>0</v>
      </c>
      <c r="J101" s="1784" t="s">
        <v>494</v>
      </c>
    </row>
    <row r="102" spans="1:10" ht="72" x14ac:dyDescent="0.25">
      <c r="A102" s="1791"/>
      <c r="B102" s="1802"/>
      <c r="C102" s="352" t="s">
        <v>205</v>
      </c>
      <c r="D102" s="353">
        <v>0</v>
      </c>
      <c r="E102" s="353">
        <v>0</v>
      </c>
      <c r="F102" s="353">
        <v>0</v>
      </c>
      <c r="G102" s="1785"/>
      <c r="H102" s="278">
        <v>0</v>
      </c>
      <c r="I102" s="278">
        <v>0</v>
      </c>
      <c r="J102" s="1785"/>
    </row>
    <row r="103" spans="1:10" ht="90" x14ac:dyDescent="0.25">
      <c r="A103" s="1792"/>
      <c r="B103" s="1803"/>
      <c r="C103" s="352" t="s">
        <v>214</v>
      </c>
      <c r="D103" s="353">
        <v>0</v>
      </c>
      <c r="E103" s="353">
        <v>0</v>
      </c>
      <c r="F103" s="353">
        <v>0</v>
      </c>
      <c r="G103" s="1786"/>
      <c r="H103" s="278">
        <v>0</v>
      </c>
      <c r="I103" s="278">
        <v>0</v>
      </c>
      <c r="J103" s="1786"/>
    </row>
    <row r="104" spans="1:10" ht="22.5" customHeight="1" x14ac:dyDescent="0.25">
      <c r="A104" s="1790" t="s">
        <v>497</v>
      </c>
      <c r="B104" s="1801" t="s">
        <v>498</v>
      </c>
      <c r="C104" s="352" t="s">
        <v>235</v>
      </c>
      <c r="D104" s="353">
        <v>0</v>
      </c>
      <c r="E104" s="353">
        <v>0</v>
      </c>
      <c r="F104" s="353">
        <v>0</v>
      </c>
      <c r="G104" s="349"/>
      <c r="H104" s="278">
        <v>0</v>
      </c>
      <c r="I104" s="278">
        <v>0</v>
      </c>
      <c r="J104" s="347"/>
    </row>
    <row r="105" spans="1:10" ht="72" x14ac:dyDescent="0.25">
      <c r="A105" s="1791"/>
      <c r="B105" s="1802"/>
      <c r="C105" s="352" t="s">
        <v>404</v>
      </c>
      <c r="D105" s="353">
        <v>0</v>
      </c>
      <c r="E105" s="353">
        <v>0</v>
      </c>
      <c r="F105" s="353">
        <v>0</v>
      </c>
      <c r="G105" s="1784"/>
      <c r="H105" s="278">
        <v>0</v>
      </c>
      <c r="I105" s="278">
        <v>0</v>
      </c>
      <c r="J105" s="1784" t="s">
        <v>494</v>
      </c>
    </row>
    <row r="106" spans="1:10" ht="72" x14ac:dyDescent="0.25">
      <c r="A106" s="1791"/>
      <c r="B106" s="1802"/>
      <c r="C106" s="352" t="s">
        <v>205</v>
      </c>
      <c r="D106" s="353">
        <v>0</v>
      </c>
      <c r="E106" s="353">
        <v>0</v>
      </c>
      <c r="F106" s="353">
        <v>0</v>
      </c>
      <c r="G106" s="1785"/>
      <c r="H106" s="278">
        <v>0</v>
      </c>
      <c r="I106" s="278">
        <v>0</v>
      </c>
      <c r="J106" s="1785"/>
    </row>
    <row r="107" spans="1:10" ht="90" x14ac:dyDescent="0.25">
      <c r="A107" s="1792"/>
      <c r="B107" s="1803"/>
      <c r="C107" s="352" t="s">
        <v>214</v>
      </c>
      <c r="D107" s="353">
        <v>0</v>
      </c>
      <c r="E107" s="353">
        <v>0</v>
      </c>
      <c r="F107" s="353">
        <v>0</v>
      </c>
      <c r="G107" s="1786"/>
      <c r="H107" s="278">
        <v>0</v>
      </c>
      <c r="I107" s="278">
        <v>0</v>
      </c>
      <c r="J107" s="1786"/>
    </row>
    <row r="108" spans="1:10" ht="18" x14ac:dyDescent="0.25">
      <c r="A108" s="1790" t="s">
        <v>499</v>
      </c>
      <c r="B108" s="1801" t="s">
        <v>500</v>
      </c>
      <c r="C108" s="352" t="s">
        <v>235</v>
      </c>
      <c r="D108" s="353">
        <v>0</v>
      </c>
      <c r="E108" s="353">
        <v>0</v>
      </c>
      <c r="F108" s="353">
        <v>0</v>
      </c>
      <c r="G108" s="349"/>
      <c r="H108" s="278">
        <v>0</v>
      </c>
      <c r="I108" s="278">
        <v>0</v>
      </c>
      <c r="J108" s="347"/>
    </row>
    <row r="109" spans="1:10" ht="72" x14ac:dyDescent="0.25">
      <c r="A109" s="1791"/>
      <c r="B109" s="1802"/>
      <c r="C109" s="352" t="s">
        <v>404</v>
      </c>
      <c r="D109" s="353">
        <v>0</v>
      </c>
      <c r="E109" s="353">
        <v>0</v>
      </c>
      <c r="F109" s="353">
        <v>0</v>
      </c>
      <c r="G109" s="1784"/>
      <c r="H109" s="278">
        <v>0</v>
      </c>
      <c r="I109" s="278">
        <v>0</v>
      </c>
      <c r="J109" s="1784" t="s">
        <v>494</v>
      </c>
    </row>
    <row r="110" spans="1:10" ht="72" x14ac:dyDescent="0.25">
      <c r="A110" s="1791"/>
      <c r="B110" s="1802"/>
      <c r="C110" s="352" t="s">
        <v>205</v>
      </c>
      <c r="D110" s="353">
        <v>0</v>
      </c>
      <c r="E110" s="353">
        <v>0</v>
      </c>
      <c r="F110" s="353">
        <v>0</v>
      </c>
      <c r="G110" s="1785"/>
      <c r="H110" s="278">
        <v>0</v>
      </c>
      <c r="I110" s="278">
        <v>0</v>
      </c>
      <c r="J110" s="1785"/>
    </row>
    <row r="111" spans="1:10" ht="90" x14ac:dyDescent="0.25">
      <c r="A111" s="1792"/>
      <c r="B111" s="1803"/>
      <c r="C111" s="352" t="s">
        <v>214</v>
      </c>
      <c r="D111" s="353">
        <v>0</v>
      </c>
      <c r="E111" s="353">
        <v>0</v>
      </c>
      <c r="F111" s="353">
        <v>0</v>
      </c>
      <c r="G111" s="1786"/>
      <c r="H111" s="278">
        <v>0</v>
      </c>
      <c r="I111" s="278">
        <v>0</v>
      </c>
      <c r="J111" s="1786"/>
    </row>
    <row r="112" spans="1:10" ht="18" x14ac:dyDescent="0.25">
      <c r="A112" s="1790"/>
      <c r="B112" s="1793" t="s">
        <v>501</v>
      </c>
      <c r="C112" s="354" t="s">
        <v>235</v>
      </c>
      <c r="D112" s="353">
        <v>0</v>
      </c>
      <c r="E112" s="353">
        <v>0</v>
      </c>
      <c r="F112" s="353">
        <v>0</v>
      </c>
      <c r="G112" s="349"/>
      <c r="H112" s="278">
        <v>0</v>
      </c>
      <c r="I112" s="278">
        <v>0</v>
      </c>
      <c r="J112" s="347"/>
    </row>
    <row r="113" spans="1:10" ht="72" x14ac:dyDescent="0.25">
      <c r="A113" s="1791"/>
      <c r="B113" s="1794"/>
      <c r="C113" s="354" t="s">
        <v>404</v>
      </c>
      <c r="D113" s="353">
        <v>0</v>
      </c>
      <c r="E113" s="353">
        <v>0</v>
      </c>
      <c r="F113" s="353">
        <v>0</v>
      </c>
      <c r="G113" s="1798"/>
      <c r="H113" s="278">
        <v>0</v>
      </c>
      <c r="I113" s="278">
        <v>0</v>
      </c>
      <c r="J113" s="1787"/>
    </row>
    <row r="114" spans="1:10" ht="90" x14ac:dyDescent="0.25">
      <c r="A114" s="1791"/>
      <c r="B114" s="1794"/>
      <c r="C114" s="354" t="s">
        <v>205</v>
      </c>
      <c r="D114" s="353">
        <v>0</v>
      </c>
      <c r="E114" s="353">
        <v>0</v>
      </c>
      <c r="F114" s="353">
        <v>0</v>
      </c>
      <c r="G114" s="1799"/>
      <c r="H114" s="278">
        <v>0</v>
      </c>
      <c r="I114" s="278">
        <v>0</v>
      </c>
      <c r="J114" s="1788"/>
    </row>
    <row r="115" spans="1:10" ht="90" x14ac:dyDescent="0.25">
      <c r="A115" s="1792"/>
      <c r="B115" s="1795"/>
      <c r="C115" s="354" t="s">
        <v>214</v>
      </c>
      <c r="D115" s="353">
        <v>0</v>
      </c>
      <c r="E115" s="353">
        <v>0</v>
      </c>
      <c r="F115" s="353">
        <v>0</v>
      </c>
      <c r="G115" s="1800"/>
      <c r="H115" s="278">
        <v>0</v>
      </c>
      <c r="I115" s="278">
        <v>0</v>
      </c>
      <c r="J115" s="1789"/>
    </row>
    <row r="116" spans="1:10" ht="23.25" customHeight="1" x14ac:dyDescent="0.25">
      <c r="A116" s="290"/>
      <c r="B116" s="1796" t="s">
        <v>502</v>
      </c>
      <c r="C116" s="1796"/>
      <c r="D116" s="1796"/>
      <c r="E116" s="1796"/>
      <c r="F116" s="1796"/>
      <c r="G116" s="1796"/>
      <c r="H116" s="1796"/>
      <c r="I116" s="1796"/>
      <c r="J116" s="1796"/>
    </row>
    <row r="117" spans="1:10" s="318" customFormat="1" ht="93" hidden="1" customHeight="1" x14ac:dyDescent="0.3">
      <c r="A117" s="268" t="s">
        <v>16</v>
      </c>
      <c r="B117" s="269" t="s">
        <v>503</v>
      </c>
      <c r="C117" s="269" t="s">
        <v>214</v>
      </c>
      <c r="D117" s="302">
        <v>0</v>
      </c>
      <c r="E117" s="302">
        <f>E118</f>
        <v>0</v>
      </c>
      <c r="F117" s="302">
        <v>0</v>
      </c>
      <c r="G117" s="303"/>
      <c r="H117" s="302">
        <f>E117</f>
        <v>0</v>
      </c>
      <c r="I117" s="333">
        <v>0</v>
      </c>
      <c r="J117" s="221"/>
    </row>
    <row r="118" spans="1:10" ht="108" hidden="1" x14ac:dyDescent="0.25">
      <c r="A118" s="276" t="s">
        <v>206</v>
      </c>
      <c r="B118" s="277" t="s">
        <v>504</v>
      </c>
      <c r="C118" s="277" t="s">
        <v>214</v>
      </c>
      <c r="D118" s="278">
        <v>0</v>
      </c>
      <c r="E118" s="291">
        <v>0</v>
      </c>
      <c r="F118" s="355">
        <v>0</v>
      </c>
      <c r="G118" s="324"/>
      <c r="H118" s="278">
        <f t="shared" ref="H118:I122" si="10">E118</f>
        <v>0</v>
      </c>
      <c r="I118" s="279">
        <f t="shared" si="10"/>
        <v>0</v>
      </c>
      <c r="J118" s="221"/>
    </row>
    <row r="119" spans="1:10" ht="108" x14ac:dyDescent="0.25">
      <c r="A119" s="268" t="s">
        <v>16</v>
      </c>
      <c r="B119" s="269" t="s">
        <v>503</v>
      </c>
      <c r="C119" s="269" t="s">
        <v>214</v>
      </c>
      <c r="D119" s="302">
        <v>0</v>
      </c>
      <c r="E119" s="319">
        <v>0</v>
      </c>
      <c r="F119" s="319">
        <v>0</v>
      </c>
      <c r="G119" s="324"/>
      <c r="H119" s="356">
        <v>0</v>
      </c>
      <c r="I119" s="356">
        <v>0</v>
      </c>
      <c r="J119" s="221"/>
    </row>
    <row r="120" spans="1:10" ht="108" x14ac:dyDescent="0.25">
      <c r="A120" s="276" t="s">
        <v>206</v>
      </c>
      <c r="B120" s="277" t="s">
        <v>504</v>
      </c>
      <c r="C120" s="277" t="s">
        <v>214</v>
      </c>
      <c r="D120" s="278">
        <v>0</v>
      </c>
      <c r="E120" s="291">
        <v>0</v>
      </c>
      <c r="F120" s="291">
        <v>0</v>
      </c>
      <c r="G120" s="324"/>
      <c r="H120" s="278">
        <v>0</v>
      </c>
      <c r="I120" s="278">
        <v>0</v>
      </c>
      <c r="J120" s="221" t="s">
        <v>388</v>
      </c>
    </row>
    <row r="121" spans="1:10" ht="152.25" customHeight="1" x14ac:dyDescent="0.25">
      <c r="A121" s="268" t="s">
        <v>24</v>
      </c>
      <c r="B121" s="301" t="s">
        <v>505</v>
      </c>
      <c r="C121" s="357" t="s">
        <v>205</v>
      </c>
      <c r="D121" s="302">
        <f>D122</f>
        <v>4277</v>
      </c>
      <c r="E121" s="302">
        <v>3603</v>
      </c>
      <c r="F121" s="358">
        <f t="shared" ref="F121:F122" si="11">E121/D121*100</f>
        <v>84.241290624269354</v>
      </c>
      <c r="G121" s="306"/>
      <c r="H121" s="302">
        <f t="shared" si="10"/>
        <v>3603</v>
      </c>
      <c r="I121" s="272">
        <f t="shared" si="10"/>
        <v>84.241290624269354</v>
      </c>
      <c r="J121" s="359"/>
    </row>
    <row r="122" spans="1:10" ht="295.5" customHeight="1" x14ac:dyDescent="0.25">
      <c r="A122" s="276" t="s">
        <v>261</v>
      </c>
      <c r="B122" s="283" t="s">
        <v>506</v>
      </c>
      <c r="C122" s="360" t="s">
        <v>205</v>
      </c>
      <c r="D122" s="284">
        <v>4277</v>
      </c>
      <c r="E122" s="285">
        <v>3603</v>
      </c>
      <c r="F122" s="361">
        <f t="shared" si="11"/>
        <v>84.241290624269354</v>
      </c>
      <c r="G122" s="362" t="s">
        <v>507</v>
      </c>
      <c r="H122" s="278">
        <f t="shared" si="10"/>
        <v>3603</v>
      </c>
      <c r="I122" s="279">
        <f t="shared" si="10"/>
        <v>84.241290624269354</v>
      </c>
      <c r="J122" s="363" t="s">
        <v>508</v>
      </c>
    </row>
    <row r="123" spans="1:10" ht="90" x14ac:dyDescent="0.25">
      <c r="A123" s="225"/>
      <c r="B123" s="225" t="s">
        <v>338</v>
      </c>
      <c r="C123" s="357" t="s">
        <v>205</v>
      </c>
      <c r="D123" s="332">
        <f>D121</f>
        <v>4277</v>
      </c>
      <c r="E123" s="332">
        <f>E121</f>
        <v>3603</v>
      </c>
      <c r="F123" s="332">
        <f>E123*100/D123</f>
        <v>84.241290624269354</v>
      </c>
      <c r="G123" s="364"/>
      <c r="H123" s="332">
        <f>E123</f>
        <v>3603</v>
      </c>
      <c r="I123" s="332">
        <f>H123*100/D123</f>
        <v>84.241290624269354</v>
      </c>
      <c r="J123" s="364"/>
    </row>
    <row r="124" spans="1:10" ht="18" x14ac:dyDescent="0.25">
      <c r="A124" s="1797" t="s">
        <v>509</v>
      </c>
      <c r="B124" s="1797"/>
      <c r="C124" s="1797"/>
      <c r="D124" s="1797"/>
      <c r="E124" s="1797"/>
      <c r="F124" s="1797"/>
      <c r="G124" s="1797"/>
      <c r="H124" s="1797"/>
      <c r="I124" s="1797"/>
      <c r="J124" s="1797"/>
    </row>
    <row r="125" spans="1:10" ht="93" customHeight="1" x14ac:dyDescent="0.25">
      <c r="A125" s="268" t="s">
        <v>16</v>
      </c>
      <c r="B125" s="365" t="s">
        <v>510</v>
      </c>
      <c r="C125" s="344" t="s">
        <v>214</v>
      </c>
      <c r="D125" s="366">
        <f t="shared" ref="D125:F126" si="12">D126</f>
        <v>976.5</v>
      </c>
      <c r="E125" s="366">
        <f t="shared" si="12"/>
        <v>976.5</v>
      </c>
      <c r="F125" s="366">
        <f t="shared" si="12"/>
        <v>100</v>
      </c>
      <c r="G125" s="367"/>
      <c r="H125" s="366">
        <f t="shared" ref="H125:I128" si="13">E125</f>
        <v>976.5</v>
      </c>
      <c r="I125" s="366">
        <f t="shared" si="13"/>
        <v>100</v>
      </c>
      <c r="J125" s="367"/>
    </row>
    <row r="126" spans="1:10" ht="90" x14ac:dyDescent="0.25">
      <c r="A126" s="276" t="s">
        <v>206</v>
      </c>
      <c r="B126" s="368" t="s">
        <v>511</v>
      </c>
      <c r="C126" s="352" t="s">
        <v>214</v>
      </c>
      <c r="D126" s="369">
        <f t="shared" si="12"/>
        <v>976.5</v>
      </c>
      <c r="E126" s="369">
        <f t="shared" si="12"/>
        <v>976.5</v>
      </c>
      <c r="F126" s="369">
        <f t="shared" si="12"/>
        <v>100</v>
      </c>
      <c r="G126" s="1088" t="s">
        <v>1797</v>
      </c>
      <c r="H126" s="278">
        <f t="shared" si="13"/>
        <v>976.5</v>
      </c>
      <c r="I126" s="279">
        <f t="shared" si="13"/>
        <v>100</v>
      </c>
      <c r="J126" s="370"/>
    </row>
    <row r="127" spans="1:10" ht="385.5" customHeight="1" x14ac:dyDescent="0.25">
      <c r="A127" s="276" t="s">
        <v>239</v>
      </c>
      <c r="B127" s="360" t="s">
        <v>512</v>
      </c>
      <c r="C127" s="352" t="s">
        <v>214</v>
      </c>
      <c r="D127" s="371">
        <v>976.5</v>
      </c>
      <c r="E127" s="372">
        <v>976.5</v>
      </c>
      <c r="F127" s="361">
        <f>E127/D127*100</f>
        <v>100</v>
      </c>
      <c r="G127" s="221" t="s">
        <v>513</v>
      </c>
      <c r="H127" s="278">
        <f t="shared" si="13"/>
        <v>976.5</v>
      </c>
      <c r="I127" s="279">
        <f t="shared" si="13"/>
        <v>100</v>
      </c>
      <c r="J127" s="324"/>
    </row>
    <row r="128" spans="1:10" ht="90" x14ac:dyDescent="0.25">
      <c r="A128" s="290"/>
      <c r="B128" s="316" t="s">
        <v>298</v>
      </c>
      <c r="C128" s="331" t="s">
        <v>214</v>
      </c>
      <c r="D128" s="302">
        <f>D125</f>
        <v>976.5</v>
      </c>
      <c r="E128" s="302">
        <f>E125</f>
        <v>976.5</v>
      </c>
      <c r="F128" s="272">
        <f>E128*100/D128</f>
        <v>100</v>
      </c>
      <c r="G128" s="306"/>
      <c r="H128" s="302">
        <f t="shared" si="13"/>
        <v>976.5</v>
      </c>
      <c r="I128" s="272">
        <f t="shared" si="13"/>
        <v>100</v>
      </c>
      <c r="J128" s="373"/>
    </row>
    <row r="129" spans="1:10" ht="27" customHeight="1" x14ac:dyDescent="0.25">
      <c r="A129" s="1797"/>
      <c r="B129" s="1797" t="s">
        <v>314</v>
      </c>
      <c r="C129" s="344" t="s">
        <v>10</v>
      </c>
      <c r="D129" s="358">
        <f>D130+D132+D131</f>
        <v>512046.8</v>
      </c>
      <c r="E129" s="358">
        <f>E130+E132+E131</f>
        <v>511372.79999999999</v>
      </c>
      <c r="F129" s="358">
        <f>E129/D129*100</f>
        <v>99.868371406676104</v>
      </c>
      <c r="G129" s="374"/>
      <c r="H129" s="358">
        <f>H130+H132+H131</f>
        <v>511372.79999999999</v>
      </c>
      <c r="I129" s="358">
        <f>F129</f>
        <v>99.868371406676104</v>
      </c>
      <c r="J129" s="375"/>
    </row>
    <row r="130" spans="1:10" ht="80.25" customHeight="1" x14ac:dyDescent="0.25">
      <c r="A130" s="1797"/>
      <c r="B130" s="1797"/>
      <c r="C130" s="344" t="s">
        <v>404</v>
      </c>
      <c r="D130" s="358">
        <f>D84</f>
        <v>2090.6</v>
      </c>
      <c r="E130" s="358">
        <f>E84</f>
        <v>2090.6</v>
      </c>
      <c r="F130" s="358">
        <f>E130*100/D130</f>
        <v>100</v>
      </c>
      <c r="G130" s="374"/>
      <c r="H130" s="358">
        <f>E130</f>
        <v>2090.6</v>
      </c>
      <c r="I130" s="358">
        <f>F130</f>
        <v>100</v>
      </c>
      <c r="J130" s="375"/>
    </row>
    <row r="131" spans="1:10" ht="77.25" customHeight="1" x14ac:dyDescent="0.25">
      <c r="A131" s="1797"/>
      <c r="B131" s="1797"/>
      <c r="C131" s="376" t="s">
        <v>205</v>
      </c>
      <c r="D131" s="358">
        <f>D123+D85</f>
        <v>6058</v>
      </c>
      <c r="E131" s="358">
        <f>E123+E85</f>
        <v>5384</v>
      </c>
      <c r="F131" s="332">
        <f>E131/D131*100</f>
        <v>88.87421591284253</v>
      </c>
      <c r="G131" s="374"/>
      <c r="H131" s="358">
        <f>E131</f>
        <v>5384</v>
      </c>
      <c r="I131" s="358">
        <f>H131/D131*100</f>
        <v>88.87421591284253</v>
      </c>
      <c r="J131" s="375"/>
    </row>
    <row r="132" spans="1:10" ht="90" x14ac:dyDescent="0.25">
      <c r="A132" s="1797"/>
      <c r="B132" s="1797"/>
      <c r="C132" s="344" t="s">
        <v>214</v>
      </c>
      <c r="D132" s="358">
        <f>D128+D86+D30+D20</f>
        <v>503898.2</v>
      </c>
      <c r="E132" s="358">
        <f>E128+E86+E30+E20</f>
        <v>503898.2</v>
      </c>
      <c r="F132" s="358">
        <f>E132*100/D132</f>
        <v>100</v>
      </c>
      <c r="G132" s="374"/>
      <c r="H132" s="358">
        <f>H128+H86+H30+H20</f>
        <v>503898.2</v>
      </c>
      <c r="I132" s="358">
        <f>F132</f>
        <v>100</v>
      </c>
      <c r="J132" s="377"/>
    </row>
    <row r="133" spans="1:10" ht="18" x14ac:dyDescent="0.25">
      <c r="A133" s="378"/>
      <c r="B133" s="379"/>
      <c r="C133" s="380"/>
      <c r="D133" s="381"/>
      <c r="E133" s="381"/>
      <c r="F133" s="382"/>
      <c r="G133" s="383"/>
      <c r="H133" s="381"/>
      <c r="I133" s="381"/>
      <c r="J133" s="384"/>
    </row>
  </sheetData>
  <mergeCells count="59">
    <mergeCell ref="A9:J9"/>
    <mergeCell ref="A2:J2"/>
    <mergeCell ref="A3:J3"/>
    <mergeCell ref="A4:J4"/>
    <mergeCell ref="A5:J5"/>
    <mergeCell ref="A6:J6"/>
    <mergeCell ref="B21:J21"/>
    <mergeCell ref="B31:J31"/>
    <mergeCell ref="A32:A35"/>
    <mergeCell ref="B32:B35"/>
    <mergeCell ref="G32:G35"/>
    <mergeCell ref="J32:J35"/>
    <mergeCell ref="A36:A39"/>
    <mergeCell ref="B36:B39"/>
    <mergeCell ref="G36:G39"/>
    <mergeCell ref="J36:J39"/>
    <mergeCell ref="A40:A43"/>
    <mergeCell ref="B40:B43"/>
    <mergeCell ref="G40:G43"/>
    <mergeCell ref="J40:J43"/>
    <mergeCell ref="A44:A47"/>
    <mergeCell ref="B44:B47"/>
    <mergeCell ref="G44:G47"/>
    <mergeCell ref="J44:J47"/>
    <mergeCell ref="A83:A86"/>
    <mergeCell ref="B83:B86"/>
    <mergeCell ref="A87:J87"/>
    <mergeCell ref="A88:A91"/>
    <mergeCell ref="B88:B91"/>
    <mergeCell ref="A92:A95"/>
    <mergeCell ref="B92:B95"/>
    <mergeCell ref="G93:G95"/>
    <mergeCell ref="J93:J95"/>
    <mergeCell ref="J89:J91"/>
    <mergeCell ref="G89:G91"/>
    <mergeCell ref="A96:A99"/>
    <mergeCell ref="B96:B99"/>
    <mergeCell ref="G97:G99"/>
    <mergeCell ref="A100:A103"/>
    <mergeCell ref="B100:B103"/>
    <mergeCell ref="G101:G103"/>
    <mergeCell ref="A104:A107"/>
    <mergeCell ref="B104:B107"/>
    <mergeCell ref="G105:G107"/>
    <mergeCell ref="A108:A111"/>
    <mergeCell ref="B108:B111"/>
    <mergeCell ref="G109:G111"/>
    <mergeCell ref="A112:A115"/>
    <mergeCell ref="B112:B115"/>
    <mergeCell ref="B116:J116"/>
    <mergeCell ref="A124:J124"/>
    <mergeCell ref="A129:A132"/>
    <mergeCell ref="B129:B132"/>
    <mergeCell ref="G113:G115"/>
    <mergeCell ref="J97:J99"/>
    <mergeCell ref="J101:J103"/>
    <mergeCell ref="J105:J107"/>
    <mergeCell ref="J109:J111"/>
    <mergeCell ref="J113:J115"/>
  </mergeCells>
  <pageMargins left="0.78740157480314965" right="0.39370078740157483" top="0.78740157480314965" bottom="0.78740157480314965" header="0.51181102362204722" footer="0.39370078740157483"/>
  <pageSetup paperSize="9" scale="62" firstPageNumber="29" orientation="landscape" useFirstPageNumber="1" r:id="rId1"/>
  <headerFooter alignWithMargins="0">
    <oddFooter>&amp;R&amp;"Arial,обычный"&amp;14&amp;P</oddFooter>
  </headerFooter>
  <rowBreaks count="5" manualBreakCount="5">
    <brk id="35" max="16383" man="1"/>
    <brk id="82" max="16383" man="1"/>
    <brk id="91" max="16383" man="1"/>
    <brk id="103" max="16383" man="1"/>
    <brk id="128" max="16383" man="1"/>
  </rowBreaks>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sheetPr>
  <dimension ref="A1:N32"/>
  <sheetViews>
    <sheetView zoomScale="68" zoomScaleNormal="68" workbookViewId="0">
      <selection activeCell="A22" sqref="A22:G22"/>
    </sheetView>
  </sheetViews>
  <sheetFormatPr defaultRowHeight="18" x14ac:dyDescent="0.25"/>
  <cols>
    <col min="1" max="1" width="5.7109375" style="915" customWidth="1"/>
    <col min="2" max="2" width="77.28515625" style="915" customWidth="1"/>
    <col min="3" max="3" width="12.28515625" style="915" customWidth="1"/>
    <col min="4" max="6" width="15.7109375" style="915" customWidth="1"/>
    <col min="7" max="7" width="70.28515625" style="915" customWidth="1"/>
    <col min="8" max="251" width="9.140625" style="915"/>
    <col min="252" max="252" width="5.7109375" style="915" customWidth="1"/>
    <col min="253" max="253" width="37.7109375" style="915" customWidth="1"/>
    <col min="254" max="254" width="15.7109375" style="915" customWidth="1"/>
    <col min="255" max="255" width="12.28515625" style="915" customWidth="1"/>
    <col min="256" max="258" width="15.7109375" style="915" customWidth="1"/>
    <col min="259" max="259" width="30.7109375" style="915" customWidth="1"/>
    <col min="260" max="260" width="13.7109375" style="915" customWidth="1"/>
    <col min="261" max="261" width="21" style="915" customWidth="1"/>
    <col min="262" max="263" width="15.7109375" style="915" customWidth="1"/>
    <col min="264" max="507" width="9.140625" style="915"/>
    <col min="508" max="508" width="5.7109375" style="915" customWidth="1"/>
    <col min="509" max="509" width="37.7109375" style="915" customWidth="1"/>
    <col min="510" max="510" width="15.7109375" style="915" customWidth="1"/>
    <col min="511" max="511" width="12.28515625" style="915" customWidth="1"/>
    <col min="512" max="514" width="15.7109375" style="915" customWidth="1"/>
    <col min="515" max="515" width="30.7109375" style="915" customWidth="1"/>
    <col min="516" max="516" width="13.7109375" style="915" customWidth="1"/>
    <col min="517" max="517" width="21" style="915" customWidth="1"/>
    <col min="518" max="519" width="15.7109375" style="915" customWidth="1"/>
    <col min="520" max="763" width="9.140625" style="915"/>
    <col min="764" max="764" width="5.7109375" style="915" customWidth="1"/>
    <col min="765" max="765" width="37.7109375" style="915" customWidth="1"/>
    <col min="766" max="766" width="15.7109375" style="915" customWidth="1"/>
    <col min="767" max="767" width="12.28515625" style="915" customWidth="1"/>
    <col min="768" max="770" width="15.7109375" style="915" customWidth="1"/>
    <col min="771" max="771" width="30.7109375" style="915" customWidth="1"/>
    <col min="772" max="772" width="13.7109375" style="915" customWidth="1"/>
    <col min="773" max="773" width="21" style="915" customWidth="1"/>
    <col min="774" max="775" width="15.7109375" style="915" customWidth="1"/>
    <col min="776" max="1019" width="9.140625" style="915"/>
    <col min="1020" max="1020" width="5.7109375" style="915" customWidth="1"/>
    <col min="1021" max="1021" width="37.7109375" style="915" customWidth="1"/>
    <col min="1022" max="1022" width="15.7109375" style="915" customWidth="1"/>
    <col min="1023" max="1023" width="12.28515625" style="915" customWidth="1"/>
    <col min="1024" max="1026" width="15.7109375" style="915" customWidth="1"/>
    <col min="1027" max="1027" width="30.7109375" style="915" customWidth="1"/>
    <col min="1028" max="1028" width="13.7109375" style="915" customWidth="1"/>
    <col min="1029" max="1029" width="21" style="915" customWidth="1"/>
    <col min="1030" max="1031" width="15.7109375" style="915" customWidth="1"/>
    <col min="1032" max="1275" width="9.140625" style="915"/>
    <col min="1276" max="1276" width="5.7109375" style="915" customWidth="1"/>
    <col min="1277" max="1277" width="37.7109375" style="915" customWidth="1"/>
    <col min="1278" max="1278" width="15.7109375" style="915" customWidth="1"/>
    <col min="1279" max="1279" width="12.28515625" style="915" customWidth="1"/>
    <col min="1280" max="1282" width="15.7109375" style="915" customWidth="1"/>
    <col min="1283" max="1283" width="30.7109375" style="915" customWidth="1"/>
    <col min="1284" max="1284" width="13.7109375" style="915" customWidth="1"/>
    <col min="1285" max="1285" width="21" style="915" customWidth="1"/>
    <col min="1286" max="1287" width="15.7109375" style="915" customWidth="1"/>
    <col min="1288" max="1531" width="9.140625" style="915"/>
    <col min="1532" max="1532" width="5.7109375" style="915" customWidth="1"/>
    <col min="1533" max="1533" width="37.7109375" style="915" customWidth="1"/>
    <col min="1534" max="1534" width="15.7109375" style="915" customWidth="1"/>
    <col min="1535" max="1535" width="12.28515625" style="915" customWidth="1"/>
    <col min="1536" max="1538" width="15.7109375" style="915" customWidth="1"/>
    <col min="1539" max="1539" width="30.7109375" style="915" customWidth="1"/>
    <col min="1540" max="1540" width="13.7109375" style="915" customWidth="1"/>
    <col min="1541" max="1541" width="21" style="915" customWidth="1"/>
    <col min="1542" max="1543" width="15.7109375" style="915" customWidth="1"/>
    <col min="1544" max="1787" width="9.140625" style="915"/>
    <col min="1788" max="1788" width="5.7109375" style="915" customWidth="1"/>
    <col min="1789" max="1789" width="37.7109375" style="915" customWidth="1"/>
    <col min="1790" max="1790" width="15.7109375" style="915" customWidth="1"/>
    <col min="1791" max="1791" width="12.28515625" style="915" customWidth="1"/>
    <col min="1792" max="1794" width="15.7109375" style="915" customWidth="1"/>
    <col min="1795" max="1795" width="30.7109375" style="915" customWidth="1"/>
    <col min="1796" max="1796" width="13.7109375" style="915" customWidth="1"/>
    <col min="1797" max="1797" width="21" style="915" customWidth="1"/>
    <col min="1798" max="1799" width="15.7109375" style="915" customWidth="1"/>
    <col min="1800" max="2043" width="9.140625" style="915"/>
    <col min="2044" max="2044" width="5.7109375" style="915" customWidth="1"/>
    <col min="2045" max="2045" width="37.7109375" style="915" customWidth="1"/>
    <col min="2046" max="2046" width="15.7109375" style="915" customWidth="1"/>
    <col min="2047" max="2047" width="12.28515625" style="915" customWidth="1"/>
    <col min="2048" max="2050" width="15.7109375" style="915" customWidth="1"/>
    <col min="2051" max="2051" width="30.7109375" style="915" customWidth="1"/>
    <col min="2052" max="2052" width="13.7109375" style="915" customWidth="1"/>
    <col min="2053" max="2053" width="21" style="915" customWidth="1"/>
    <col min="2054" max="2055" width="15.7109375" style="915" customWidth="1"/>
    <col min="2056" max="2299" width="9.140625" style="915"/>
    <col min="2300" max="2300" width="5.7109375" style="915" customWidth="1"/>
    <col min="2301" max="2301" width="37.7109375" style="915" customWidth="1"/>
    <col min="2302" max="2302" width="15.7109375" style="915" customWidth="1"/>
    <col min="2303" max="2303" width="12.28515625" style="915" customWidth="1"/>
    <col min="2304" max="2306" width="15.7109375" style="915" customWidth="1"/>
    <col min="2307" max="2307" width="30.7109375" style="915" customWidth="1"/>
    <col min="2308" max="2308" width="13.7109375" style="915" customWidth="1"/>
    <col min="2309" max="2309" width="21" style="915" customWidth="1"/>
    <col min="2310" max="2311" width="15.7109375" style="915" customWidth="1"/>
    <col min="2312" max="2555" width="9.140625" style="915"/>
    <col min="2556" max="2556" width="5.7109375" style="915" customWidth="1"/>
    <col min="2557" max="2557" width="37.7109375" style="915" customWidth="1"/>
    <col min="2558" max="2558" width="15.7109375" style="915" customWidth="1"/>
    <col min="2559" max="2559" width="12.28515625" style="915" customWidth="1"/>
    <col min="2560" max="2562" width="15.7109375" style="915" customWidth="1"/>
    <col min="2563" max="2563" width="30.7109375" style="915" customWidth="1"/>
    <col min="2564" max="2564" width="13.7109375" style="915" customWidth="1"/>
    <col min="2565" max="2565" width="21" style="915" customWidth="1"/>
    <col min="2566" max="2567" width="15.7109375" style="915" customWidth="1"/>
    <col min="2568" max="2811" width="9.140625" style="915"/>
    <col min="2812" max="2812" width="5.7109375" style="915" customWidth="1"/>
    <col min="2813" max="2813" width="37.7109375" style="915" customWidth="1"/>
    <col min="2814" max="2814" width="15.7109375" style="915" customWidth="1"/>
    <col min="2815" max="2815" width="12.28515625" style="915" customWidth="1"/>
    <col min="2816" max="2818" width="15.7109375" style="915" customWidth="1"/>
    <col min="2819" max="2819" width="30.7109375" style="915" customWidth="1"/>
    <col min="2820" max="2820" width="13.7109375" style="915" customWidth="1"/>
    <col min="2821" max="2821" width="21" style="915" customWidth="1"/>
    <col min="2822" max="2823" width="15.7109375" style="915" customWidth="1"/>
    <col min="2824" max="3067" width="9.140625" style="915"/>
    <col min="3068" max="3068" width="5.7109375" style="915" customWidth="1"/>
    <col min="3069" max="3069" width="37.7109375" style="915" customWidth="1"/>
    <col min="3070" max="3070" width="15.7109375" style="915" customWidth="1"/>
    <col min="3071" max="3071" width="12.28515625" style="915" customWidth="1"/>
    <col min="3072" max="3074" width="15.7109375" style="915" customWidth="1"/>
    <col min="3075" max="3075" width="30.7109375" style="915" customWidth="1"/>
    <col min="3076" max="3076" width="13.7109375" style="915" customWidth="1"/>
    <col min="3077" max="3077" width="21" style="915" customWidth="1"/>
    <col min="3078" max="3079" width="15.7109375" style="915" customWidth="1"/>
    <col min="3080" max="3323" width="9.140625" style="915"/>
    <col min="3324" max="3324" width="5.7109375" style="915" customWidth="1"/>
    <col min="3325" max="3325" width="37.7109375" style="915" customWidth="1"/>
    <col min="3326" max="3326" width="15.7109375" style="915" customWidth="1"/>
    <col min="3327" max="3327" width="12.28515625" style="915" customWidth="1"/>
    <col min="3328" max="3330" width="15.7109375" style="915" customWidth="1"/>
    <col min="3331" max="3331" width="30.7109375" style="915" customWidth="1"/>
    <col min="3332" max="3332" width="13.7109375" style="915" customWidth="1"/>
    <col min="3333" max="3333" width="21" style="915" customWidth="1"/>
    <col min="3334" max="3335" width="15.7109375" style="915" customWidth="1"/>
    <col min="3336" max="3579" width="9.140625" style="915"/>
    <col min="3580" max="3580" width="5.7109375" style="915" customWidth="1"/>
    <col min="3581" max="3581" width="37.7109375" style="915" customWidth="1"/>
    <col min="3582" max="3582" width="15.7109375" style="915" customWidth="1"/>
    <col min="3583" max="3583" width="12.28515625" style="915" customWidth="1"/>
    <col min="3584" max="3586" width="15.7109375" style="915" customWidth="1"/>
    <col min="3587" max="3587" width="30.7109375" style="915" customWidth="1"/>
    <col min="3588" max="3588" width="13.7109375" style="915" customWidth="1"/>
    <col min="3589" max="3589" width="21" style="915" customWidth="1"/>
    <col min="3590" max="3591" width="15.7109375" style="915" customWidth="1"/>
    <col min="3592" max="3835" width="9.140625" style="915"/>
    <col min="3836" max="3836" width="5.7109375" style="915" customWidth="1"/>
    <col min="3837" max="3837" width="37.7109375" style="915" customWidth="1"/>
    <col min="3838" max="3838" width="15.7109375" style="915" customWidth="1"/>
    <col min="3839" max="3839" width="12.28515625" style="915" customWidth="1"/>
    <col min="3840" max="3842" width="15.7109375" style="915" customWidth="1"/>
    <col min="3843" max="3843" width="30.7109375" style="915" customWidth="1"/>
    <col min="3844" max="3844" width="13.7109375" style="915" customWidth="1"/>
    <col min="3845" max="3845" width="21" style="915" customWidth="1"/>
    <col min="3846" max="3847" width="15.7109375" style="915" customWidth="1"/>
    <col min="3848" max="4091" width="9.140625" style="915"/>
    <col min="4092" max="4092" width="5.7109375" style="915" customWidth="1"/>
    <col min="4093" max="4093" width="37.7109375" style="915" customWidth="1"/>
    <col min="4094" max="4094" width="15.7109375" style="915" customWidth="1"/>
    <col min="4095" max="4095" width="12.28515625" style="915" customWidth="1"/>
    <col min="4096" max="4098" width="15.7109375" style="915" customWidth="1"/>
    <col min="4099" max="4099" width="30.7109375" style="915" customWidth="1"/>
    <col min="4100" max="4100" width="13.7109375" style="915" customWidth="1"/>
    <col min="4101" max="4101" width="21" style="915" customWidth="1"/>
    <col min="4102" max="4103" width="15.7109375" style="915" customWidth="1"/>
    <col min="4104" max="4347" width="9.140625" style="915"/>
    <col min="4348" max="4348" width="5.7109375" style="915" customWidth="1"/>
    <col min="4349" max="4349" width="37.7109375" style="915" customWidth="1"/>
    <col min="4350" max="4350" width="15.7109375" style="915" customWidth="1"/>
    <col min="4351" max="4351" width="12.28515625" style="915" customWidth="1"/>
    <col min="4352" max="4354" width="15.7109375" style="915" customWidth="1"/>
    <col min="4355" max="4355" width="30.7109375" style="915" customWidth="1"/>
    <col min="4356" max="4356" width="13.7109375" style="915" customWidth="1"/>
    <col min="4357" max="4357" width="21" style="915" customWidth="1"/>
    <col min="4358" max="4359" width="15.7109375" style="915" customWidth="1"/>
    <col min="4360" max="4603" width="9.140625" style="915"/>
    <col min="4604" max="4604" width="5.7109375" style="915" customWidth="1"/>
    <col min="4605" max="4605" width="37.7109375" style="915" customWidth="1"/>
    <col min="4606" max="4606" width="15.7109375" style="915" customWidth="1"/>
    <col min="4607" max="4607" width="12.28515625" style="915" customWidth="1"/>
    <col min="4608" max="4610" width="15.7109375" style="915" customWidth="1"/>
    <col min="4611" max="4611" width="30.7109375" style="915" customWidth="1"/>
    <col min="4612" max="4612" width="13.7109375" style="915" customWidth="1"/>
    <col min="4613" max="4613" width="21" style="915" customWidth="1"/>
    <col min="4614" max="4615" width="15.7109375" style="915" customWidth="1"/>
    <col min="4616" max="4859" width="9.140625" style="915"/>
    <col min="4860" max="4860" width="5.7109375" style="915" customWidth="1"/>
    <col min="4861" max="4861" width="37.7109375" style="915" customWidth="1"/>
    <col min="4862" max="4862" width="15.7109375" style="915" customWidth="1"/>
    <col min="4863" max="4863" width="12.28515625" style="915" customWidth="1"/>
    <col min="4864" max="4866" width="15.7109375" style="915" customWidth="1"/>
    <col min="4867" max="4867" width="30.7109375" style="915" customWidth="1"/>
    <col min="4868" max="4868" width="13.7109375" style="915" customWidth="1"/>
    <col min="4869" max="4869" width="21" style="915" customWidth="1"/>
    <col min="4870" max="4871" width="15.7109375" style="915" customWidth="1"/>
    <col min="4872" max="5115" width="9.140625" style="915"/>
    <col min="5116" max="5116" width="5.7109375" style="915" customWidth="1"/>
    <col min="5117" max="5117" width="37.7109375" style="915" customWidth="1"/>
    <col min="5118" max="5118" width="15.7109375" style="915" customWidth="1"/>
    <col min="5119" max="5119" width="12.28515625" style="915" customWidth="1"/>
    <col min="5120" max="5122" width="15.7109375" style="915" customWidth="1"/>
    <col min="5123" max="5123" width="30.7109375" style="915" customWidth="1"/>
    <col min="5124" max="5124" width="13.7109375" style="915" customWidth="1"/>
    <col min="5125" max="5125" width="21" style="915" customWidth="1"/>
    <col min="5126" max="5127" width="15.7109375" style="915" customWidth="1"/>
    <col min="5128" max="5371" width="9.140625" style="915"/>
    <col min="5372" max="5372" width="5.7109375" style="915" customWidth="1"/>
    <col min="5373" max="5373" width="37.7109375" style="915" customWidth="1"/>
    <col min="5374" max="5374" width="15.7109375" style="915" customWidth="1"/>
    <col min="5375" max="5375" width="12.28515625" style="915" customWidth="1"/>
    <col min="5376" max="5378" width="15.7109375" style="915" customWidth="1"/>
    <col min="5379" max="5379" width="30.7109375" style="915" customWidth="1"/>
    <col min="5380" max="5380" width="13.7109375" style="915" customWidth="1"/>
    <col min="5381" max="5381" width="21" style="915" customWidth="1"/>
    <col min="5382" max="5383" width="15.7109375" style="915" customWidth="1"/>
    <col min="5384" max="5627" width="9.140625" style="915"/>
    <col min="5628" max="5628" width="5.7109375" style="915" customWidth="1"/>
    <col min="5629" max="5629" width="37.7109375" style="915" customWidth="1"/>
    <col min="5630" max="5630" width="15.7109375" style="915" customWidth="1"/>
    <col min="5631" max="5631" width="12.28515625" style="915" customWidth="1"/>
    <col min="5632" max="5634" width="15.7109375" style="915" customWidth="1"/>
    <col min="5635" max="5635" width="30.7109375" style="915" customWidth="1"/>
    <col min="5636" max="5636" width="13.7109375" style="915" customWidth="1"/>
    <col min="5637" max="5637" width="21" style="915" customWidth="1"/>
    <col min="5638" max="5639" width="15.7109375" style="915" customWidth="1"/>
    <col min="5640" max="5883" width="9.140625" style="915"/>
    <col min="5884" max="5884" width="5.7109375" style="915" customWidth="1"/>
    <col min="5885" max="5885" width="37.7109375" style="915" customWidth="1"/>
    <col min="5886" max="5886" width="15.7109375" style="915" customWidth="1"/>
    <col min="5887" max="5887" width="12.28515625" style="915" customWidth="1"/>
    <col min="5888" max="5890" width="15.7109375" style="915" customWidth="1"/>
    <col min="5891" max="5891" width="30.7109375" style="915" customWidth="1"/>
    <col min="5892" max="5892" width="13.7109375" style="915" customWidth="1"/>
    <col min="5893" max="5893" width="21" style="915" customWidth="1"/>
    <col min="5894" max="5895" width="15.7109375" style="915" customWidth="1"/>
    <col min="5896" max="6139" width="9.140625" style="915"/>
    <col min="6140" max="6140" width="5.7109375" style="915" customWidth="1"/>
    <col min="6141" max="6141" width="37.7109375" style="915" customWidth="1"/>
    <col min="6142" max="6142" width="15.7109375" style="915" customWidth="1"/>
    <col min="6143" max="6143" width="12.28515625" style="915" customWidth="1"/>
    <col min="6144" max="6146" width="15.7109375" style="915" customWidth="1"/>
    <col min="6147" max="6147" width="30.7109375" style="915" customWidth="1"/>
    <col min="6148" max="6148" width="13.7109375" style="915" customWidth="1"/>
    <col min="6149" max="6149" width="21" style="915" customWidth="1"/>
    <col min="6150" max="6151" width="15.7109375" style="915" customWidth="1"/>
    <col min="6152" max="6395" width="9.140625" style="915"/>
    <col min="6396" max="6396" width="5.7109375" style="915" customWidth="1"/>
    <col min="6397" max="6397" width="37.7109375" style="915" customWidth="1"/>
    <col min="6398" max="6398" width="15.7109375" style="915" customWidth="1"/>
    <col min="6399" max="6399" width="12.28515625" style="915" customWidth="1"/>
    <col min="6400" max="6402" width="15.7109375" style="915" customWidth="1"/>
    <col min="6403" max="6403" width="30.7109375" style="915" customWidth="1"/>
    <col min="6404" max="6404" width="13.7109375" style="915" customWidth="1"/>
    <col min="6405" max="6405" width="21" style="915" customWidth="1"/>
    <col min="6406" max="6407" width="15.7109375" style="915" customWidth="1"/>
    <col min="6408" max="6651" width="9.140625" style="915"/>
    <col min="6652" max="6652" width="5.7109375" style="915" customWidth="1"/>
    <col min="6653" max="6653" width="37.7109375" style="915" customWidth="1"/>
    <col min="6654" max="6654" width="15.7109375" style="915" customWidth="1"/>
    <col min="6655" max="6655" width="12.28515625" style="915" customWidth="1"/>
    <col min="6656" max="6658" width="15.7109375" style="915" customWidth="1"/>
    <col min="6659" max="6659" width="30.7109375" style="915" customWidth="1"/>
    <col min="6660" max="6660" width="13.7109375" style="915" customWidth="1"/>
    <col min="6661" max="6661" width="21" style="915" customWidth="1"/>
    <col min="6662" max="6663" width="15.7109375" style="915" customWidth="1"/>
    <col min="6664" max="6907" width="9.140625" style="915"/>
    <col min="6908" max="6908" width="5.7109375" style="915" customWidth="1"/>
    <col min="6909" max="6909" width="37.7109375" style="915" customWidth="1"/>
    <col min="6910" max="6910" width="15.7109375" style="915" customWidth="1"/>
    <col min="6911" max="6911" width="12.28515625" style="915" customWidth="1"/>
    <col min="6912" max="6914" width="15.7109375" style="915" customWidth="1"/>
    <col min="6915" max="6915" width="30.7109375" style="915" customWidth="1"/>
    <col min="6916" max="6916" width="13.7109375" style="915" customWidth="1"/>
    <col min="6917" max="6917" width="21" style="915" customWidth="1"/>
    <col min="6918" max="6919" width="15.7109375" style="915" customWidth="1"/>
    <col min="6920" max="7163" width="9.140625" style="915"/>
    <col min="7164" max="7164" width="5.7109375" style="915" customWidth="1"/>
    <col min="7165" max="7165" width="37.7109375" style="915" customWidth="1"/>
    <col min="7166" max="7166" width="15.7109375" style="915" customWidth="1"/>
    <col min="7167" max="7167" width="12.28515625" style="915" customWidth="1"/>
    <col min="7168" max="7170" width="15.7109375" style="915" customWidth="1"/>
    <col min="7171" max="7171" width="30.7109375" style="915" customWidth="1"/>
    <col min="7172" max="7172" width="13.7109375" style="915" customWidth="1"/>
    <col min="7173" max="7173" width="21" style="915" customWidth="1"/>
    <col min="7174" max="7175" width="15.7109375" style="915" customWidth="1"/>
    <col min="7176" max="7419" width="9.140625" style="915"/>
    <col min="7420" max="7420" width="5.7109375" style="915" customWidth="1"/>
    <col min="7421" max="7421" width="37.7109375" style="915" customWidth="1"/>
    <col min="7422" max="7422" width="15.7109375" style="915" customWidth="1"/>
    <col min="7423" max="7423" width="12.28515625" style="915" customWidth="1"/>
    <col min="7424" max="7426" width="15.7109375" style="915" customWidth="1"/>
    <col min="7427" max="7427" width="30.7109375" style="915" customWidth="1"/>
    <col min="7428" max="7428" width="13.7109375" style="915" customWidth="1"/>
    <col min="7429" max="7429" width="21" style="915" customWidth="1"/>
    <col min="7430" max="7431" width="15.7109375" style="915" customWidth="1"/>
    <col min="7432" max="7675" width="9.140625" style="915"/>
    <col min="7676" max="7676" width="5.7109375" style="915" customWidth="1"/>
    <col min="7677" max="7677" width="37.7109375" style="915" customWidth="1"/>
    <col min="7678" max="7678" width="15.7109375" style="915" customWidth="1"/>
    <col min="7679" max="7679" width="12.28515625" style="915" customWidth="1"/>
    <col min="7680" max="7682" width="15.7109375" style="915" customWidth="1"/>
    <col min="7683" max="7683" width="30.7109375" style="915" customWidth="1"/>
    <col min="7684" max="7684" width="13.7109375" style="915" customWidth="1"/>
    <col min="7685" max="7685" width="21" style="915" customWidth="1"/>
    <col min="7686" max="7687" width="15.7109375" style="915" customWidth="1"/>
    <col min="7688" max="7931" width="9.140625" style="915"/>
    <col min="7932" max="7932" width="5.7109375" style="915" customWidth="1"/>
    <col min="7933" max="7933" width="37.7109375" style="915" customWidth="1"/>
    <col min="7934" max="7934" width="15.7109375" style="915" customWidth="1"/>
    <col min="7935" max="7935" width="12.28515625" style="915" customWidth="1"/>
    <col min="7936" max="7938" width="15.7109375" style="915" customWidth="1"/>
    <col min="7939" max="7939" width="30.7109375" style="915" customWidth="1"/>
    <col min="7940" max="7940" width="13.7109375" style="915" customWidth="1"/>
    <col min="7941" max="7941" width="21" style="915" customWidth="1"/>
    <col min="7942" max="7943" width="15.7109375" style="915" customWidth="1"/>
    <col min="7944" max="8187" width="9.140625" style="915"/>
    <col min="8188" max="8188" width="5.7109375" style="915" customWidth="1"/>
    <col min="8189" max="8189" width="37.7109375" style="915" customWidth="1"/>
    <col min="8190" max="8190" width="15.7109375" style="915" customWidth="1"/>
    <col min="8191" max="8191" width="12.28515625" style="915" customWidth="1"/>
    <col min="8192" max="8194" width="15.7109375" style="915" customWidth="1"/>
    <col min="8195" max="8195" width="30.7109375" style="915" customWidth="1"/>
    <col min="8196" max="8196" width="13.7109375" style="915" customWidth="1"/>
    <col min="8197" max="8197" width="21" style="915" customWidth="1"/>
    <col min="8198" max="8199" width="15.7109375" style="915" customWidth="1"/>
    <col min="8200" max="8443" width="9.140625" style="915"/>
    <col min="8444" max="8444" width="5.7109375" style="915" customWidth="1"/>
    <col min="8445" max="8445" width="37.7109375" style="915" customWidth="1"/>
    <col min="8446" max="8446" width="15.7109375" style="915" customWidth="1"/>
    <col min="8447" max="8447" width="12.28515625" style="915" customWidth="1"/>
    <col min="8448" max="8450" width="15.7109375" style="915" customWidth="1"/>
    <col min="8451" max="8451" width="30.7109375" style="915" customWidth="1"/>
    <col min="8452" max="8452" width="13.7109375" style="915" customWidth="1"/>
    <col min="8453" max="8453" width="21" style="915" customWidth="1"/>
    <col min="8454" max="8455" width="15.7109375" style="915" customWidth="1"/>
    <col min="8456" max="8699" width="9.140625" style="915"/>
    <col min="8700" max="8700" width="5.7109375" style="915" customWidth="1"/>
    <col min="8701" max="8701" width="37.7109375" style="915" customWidth="1"/>
    <col min="8702" max="8702" width="15.7109375" style="915" customWidth="1"/>
    <col min="8703" max="8703" width="12.28515625" style="915" customWidth="1"/>
    <col min="8704" max="8706" width="15.7109375" style="915" customWidth="1"/>
    <col min="8707" max="8707" width="30.7109375" style="915" customWidth="1"/>
    <col min="8708" max="8708" width="13.7109375" style="915" customWidth="1"/>
    <col min="8709" max="8709" width="21" style="915" customWidth="1"/>
    <col min="8710" max="8711" width="15.7109375" style="915" customWidth="1"/>
    <col min="8712" max="8955" width="9.140625" style="915"/>
    <col min="8956" max="8956" width="5.7109375" style="915" customWidth="1"/>
    <col min="8957" max="8957" width="37.7109375" style="915" customWidth="1"/>
    <col min="8958" max="8958" width="15.7109375" style="915" customWidth="1"/>
    <col min="8959" max="8959" width="12.28515625" style="915" customWidth="1"/>
    <col min="8960" max="8962" width="15.7109375" style="915" customWidth="1"/>
    <col min="8963" max="8963" width="30.7109375" style="915" customWidth="1"/>
    <col min="8964" max="8964" width="13.7109375" style="915" customWidth="1"/>
    <col min="8965" max="8965" width="21" style="915" customWidth="1"/>
    <col min="8966" max="8967" width="15.7109375" style="915" customWidth="1"/>
    <col min="8968" max="9211" width="9.140625" style="915"/>
    <col min="9212" max="9212" width="5.7109375" style="915" customWidth="1"/>
    <col min="9213" max="9213" width="37.7109375" style="915" customWidth="1"/>
    <col min="9214" max="9214" width="15.7109375" style="915" customWidth="1"/>
    <col min="9215" max="9215" width="12.28515625" style="915" customWidth="1"/>
    <col min="9216" max="9218" width="15.7109375" style="915" customWidth="1"/>
    <col min="9219" max="9219" width="30.7109375" style="915" customWidth="1"/>
    <col min="9220" max="9220" width="13.7109375" style="915" customWidth="1"/>
    <col min="9221" max="9221" width="21" style="915" customWidth="1"/>
    <col min="9222" max="9223" width="15.7109375" style="915" customWidth="1"/>
    <col min="9224" max="9467" width="9.140625" style="915"/>
    <col min="9468" max="9468" width="5.7109375" style="915" customWidth="1"/>
    <col min="9469" max="9469" width="37.7109375" style="915" customWidth="1"/>
    <col min="9470" max="9470" width="15.7109375" style="915" customWidth="1"/>
    <col min="9471" max="9471" width="12.28515625" style="915" customWidth="1"/>
    <col min="9472" max="9474" width="15.7109375" style="915" customWidth="1"/>
    <col min="9475" max="9475" width="30.7109375" style="915" customWidth="1"/>
    <col min="9476" max="9476" width="13.7109375" style="915" customWidth="1"/>
    <col min="9477" max="9477" width="21" style="915" customWidth="1"/>
    <col min="9478" max="9479" width="15.7109375" style="915" customWidth="1"/>
    <col min="9480" max="9723" width="9.140625" style="915"/>
    <col min="9724" max="9724" width="5.7109375" style="915" customWidth="1"/>
    <col min="9725" max="9725" width="37.7109375" style="915" customWidth="1"/>
    <col min="9726" max="9726" width="15.7109375" style="915" customWidth="1"/>
    <col min="9727" max="9727" width="12.28515625" style="915" customWidth="1"/>
    <col min="9728" max="9730" width="15.7109375" style="915" customWidth="1"/>
    <col min="9731" max="9731" width="30.7109375" style="915" customWidth="1"/>
    <col min="9732" max="9732" width="13.7109375" style="915" customWidth="1"/>
    <col min="9733" max="9733" width="21" style="915" customWidth="1"/>
    <col min="9734" max="9735" width="15.7109375" style="915" customWidth="1"/>
    <col min="9736" max="9979" width="9.140625" style="915"/>
    <col min="9980" max="9980" width="5.7109375" style="915" customWidth="1"/>
    <col min="9981" max="9981" width="37.7109375" style="915" customWidth="1"/>
    <col min="9982" max="9982" width="15.7109375" style="915" customWidth="1"/>
    <col min="9983" max="9983" width="12.28515625" style="915" customWidth="1"/>
    <col min="9984" max="9986" width="15.7109375" style="915" customWidth="1"/>
    <col min="9987" max="9987" width="30.7109375" style="915" customWidth="1"/>
    <col min="9988" max="9988" width="13.7109375" style="915" customWidth="1"/>
    <col min="9989" max="9989" width="21" style="915" customWidth="1"/>
    <col min="9990" max="9991" width="15.7109375" style="915" customWidth="1"/>
    <col min="9992" max="10235" width="9.140625" style="915"/>
    <col min="10236" max="10236" width="5.7109375" style="915" customWidth="1"/>
    <col min="10237" max="10237" width="37.7109375" style="915" customWidth="1"/>
    <col min="10238" max="10238" width="15.7109375" style="915" customWidth="1"/>
    <col min="10239" max="10239" width="12.28515625" style="915" customWidth="1"/>
    <col min="10240" max="10242" width="15.7109375" style="915" customWidth="1"/>
    <col min="10243" max="10243" width="30.7109375" style="915" customWidth="1"/>
    <col min="10244" max="10244" width="13.7109375" style="915" customWidth="1"/>
    <col min="10245" max="10245" width="21" style="915" customWidth="1"/>
    <col min="10246" max="10247" width="15.7109375" style="915" customWidth="1"/>
    <col min="10248" max="10491" width="9.140625" style="915"/>
    <col min="10492" max="10492" width="5.7109375" style="915" customWidth="1"/>
    <col min="10493" max="10493" width="37.7109375" style="915" customWidth="1"/>
    <col min="10494" max="10494" width="15.7109375" style="915" customWidth="1"/>
    <col min="10495" max="10495" width="12.28515625" style="915" customWidth="1"/>
    <col min="10496" max="10498" width="15.7109375" style="915" customWidth="1"/>
    <col min="10499" max="10499" width="30.7109375" style="915" customWidth="1"/>
    <col min="10500" max="10500" width="13.7109375" style="915" customWidth="1"/>
    <col min="10501" max="10501" width="21" style="915" customWidth="1"/>
    <col min="10502" max="10503" width="15.7109375" style="915" customWidth="1"/>
    <col min="10504" max="10747" width="9.140625" style="915"/>
    <col min="10748" max="10748" width="5.7109375" style="915" customWidth="1"/>
    <col min="10749" max="10749" width="37.7109375" style="915" customWidth="1"/>
    <col min="10750" max="10750" width="15.7109375" style="915" customWidth="1"/>
    <col min="10751" max="10751" width="12.28515625" style="915" customWidth="1"/>
    <col min="10752" max="10754" width="15.7109375" style="915" customWidth="1"/>
    <col min="10755" max="10755" width="30.7109375" style="915" customWidth="1"/>
    <col min="10756" max="10756" width="13.7109375" style="915" customWidth="1"/>
    <col min="10757" max="10757" width="21" style="915" customWidth="1"/>
    <col min="10758" max="10759" width="15.7109375" style="915" customWidth="1"/>
    <col min="10760" max="11003" width="9.140625" style="915"/>
    <col min="11004" max="11004" width="5.7109375" style="915" customWidth="1"/>
    <col min="11005" max="11005" width="37.7109375" style="915" customWidth="1"/>
    <col min="11006" max="11006" width="15.7109375" style="915" customWidth="1"/>
    <col min="11007" max="11007" width="12.28515625" style="915" customWidth="1"/>
    <col min="11008" max="11010" width="15.7109375" style="915" customWidth="1"/>
    <col min="11011" max="11011" width="30.7109375" style="915" customWidth="1"/>
    <col min="11012" max="11012" width="13.7109375" style="915" customWidth="1"/>
    <col min="11013" max="11013" width="21" style="915" customWidth="1"/>
    <col min="11014" max="11015" width="15.7109375" style="915" customWidth="1"/>
    <col min="11016" max="11259" width="9.140625" style="915"/>
    <col min="11260" max="11260" width="5.7109375" style="915" customWidth="1"/>
    <col min="11261" max="11261" width="37.7109375" style="915" customWidth="1"/>
    <col min="11262" max="11262" width="15.7109375" style="915" customWidth="1"/>
    <col min="11263" max="11263" width="12.28515625" style="915" customWidth="1"/>
    <col min="11264" max="11266" width="15.7109375" style="915" customWidth="1"/>
    <col min="11267" max="11267" width="30.7109375" style="915" customWidth="1"/>
    <col min="11268" max="11268" width="13.7109375" style="915" customWidth="1"/>
    <col min="11269" max="11269" width="21" style="915" customWidth="1"/>
    <col min="11270" max="11271" width="15.7109375" style="915" customWidth="1"/>
    <col min="11272" max="11515" width="9.140625" style="915"/>
    <col min="11516" max="11516" width="5.7109375" style="915" customWidth="1"/>
    <col min="11517" max="11517" width="37.7109375" style="915" customWidth="1"/>
    <col min="11518" max="11518" width="15.7109375" style="915" customWidth="1"/>
    <col min="11519" max="11519" width="12.28515625" style="915" customWidth="1"/>
    <col min="11520" max="11522" width="15.7109375" style="915" customWidth="1"/>
    <col min="11523" max="11523" width="30.7109375" style="915" customWidth="1"/>
    <col min="11524" max="11524" width="13.7109375" style="915" customWidth="1"/>
    <col min="11525" max="11525" width="21" style="915" customWidth="1"/>
    <col min="11526" max="11527" width="15.7109375" style="915" customWidth="1"/>
    <col min="11528" max="11771" width="9.140625" style="915"/>
    <col min="11772" max="11772" width="5.7109375" style="915" customWidth="1"/>
    <col min="11773" max="11773" width="37.7109375" style="915" customWidth="1"/>
    <col min="11774" max="11774" width="15.7109375" style="915" customWidth="1"/>
    <col min="11775" max="11775" width="12.28515625" style="915" customWidth="1"/>
    <col min="11776" max="11778" width="15.7109375" style="915" customWidth="1"/>
    <col min="11779" max="11779" width="30.7109375" style="915" customWidth="1"/>
    <col min="11780" max="11780" width="13.7109375" style="915" customWidth="1"/>
    <col min="11781" max="11781" width="21" style="915" customWidth="1"/>
    <col min="11782" max="11783" width="15.7109375" style="915" customWidth="1"/>
    <col min="11784" max="12027" width="9.140625" style="915"/>
    <col min="12028" max="12028" width="5.7109375" style="915" customWidth="1"/>
    <col min="12029" max="12029" width="37.7109375" style="915" customWidth="1"/>
    <col min="12030" max="12030" width="15.7109375" style="915" customWidth="1"/>
    <col min="12031" max="12031" width="12.28515625" style="915" customWidth="1"/>
    <col min="12032" max="12034" width="15.7109375" style="915" customWidth="1"/>
    <col min="12035" max="12035" width="30.7109375" style="915" customWidth="1"/>
    <col min="12036" max="12036" width="13.7109375" style="915" customWidth="1"/>
    <col min="12037" max="12037" width="21" style="915" customWidth="1"/>
    <col min="12038" max="12039" width="15.7109375" style="915" customWidth="1"/>
    <col min="12040" max="12283" width="9.140625" style="915"/>
    <col min="12284" max="12284" width="5.7109375" style="915" customWidth="1"/>
    <col min="12285" max="12285" width="37.7109375" style="915" customWidth="1"/>
    <col min="12286" max="12286" width="15.7109375" style="915" customWidth="1"/>
    <col min="12287" max="12287" width="12.28515625" style="915" customWidth="1"/>
    <col min="12288" max="12290" width="15.7109375" style="915" customWidth="1"/>
    <col min="12291" max="12291" width="30.7109375" style="915" customWidth="1"/>
    <col min="12292" max="12292" width="13.7109375" style="915" customWidth="1"/>
    <col min="12293" max="12293" width="21" style="915" customWidth="1"/>
    <col min="12294" max="12295" width="15.7109375" style="915" customWidth="1"/>
    <col min="12296" max="12539" width="9.140625" style="915"/>
    <col min="12540" max="12540" width="5.7109375" style="915" customWidth="1"/>
    <col min="12541" max="12541" width="37.7109375" style="915" customWidth="1"/>
    <col min="12542" max="12542" width="15.7109375" style="915" customWidth="1"/>
    <col min="12543" max="12543" width="12.28515625" style="915" customWidth="1"/>
    <col min="12544" max="12546" width="15.7109375" style="915" customWidth="1"/>
    <col min="12547" max="12547" width="30.7109375" style="915" customWidth="1"/>
    <col min="12548" max="12548" width="13.7109375" style="915" customWidth="1"/>
    <col min="12549" max="12549" width="21" style="915" customWidth="1"/>
    <col min="12550" max="12551" width="15.7109375" style="915" customWidth="1"/>
    <col min="12552" max="12795" width="9.140625" style="915"/>
    <col min="12796" max="12796" width="5.7109375" style="915" customWidth="1"/>
    <col min="12797" max="12797" width="37.7109375" style="915" customWidth="1"/>
    <col min="12798" max="12798" width="15.7109375" style="915" customWidth="1"/>
    <col min="12799" max="12799" width="12.28515625" style="915" customWidth="1"/>
    <col min="12800" max="12802" width="15.7109375" style="915" customWidth="1"/>
    <col min="12803" max="12803" width="30.7109375" style="915" customWidth="1"/>
    <col min="12804" max="12804" width="13.7109375" style="915" customWidth="1"/>
    <col min="12805" max="12805" width="21" style="915" customWidth="1"/>
    <col min="12806" max="12807" width="15.7109375" style="915" customWidth="1"/>
    <col min="12808" max="13051" width="9.140625" style="915"/>
    <col min="13052" max="13052" width="5.7109375" style="915" customWidth="1"/>
    <col min="13053" max="13053" width="37.7109375" style="915" customWidth="1"/>
    <col min="13054" max="13054" width="15.7109375" style="915" customWidth="1"/>
    <col min="13055" max="13055" width="12.28515625" style="915" customWidth="1"/>
    <col min="13056" max="13058" width="15.7109375" style="915" customWidth="1"/>
    <col min="13059" max="13059" width="30.7109375" style="915" customWidth="1"/>
    <col min="13060" max="13060" width="13.7109375" style="915" customWidth="1"/>
    <col min="13061" max="13061" width="21" style="915" customWidth="1"/>
    <col min="13062" max="13063" width="15.7109375" style="915" customWidth="1"/>
    <col min="13064" max="13307" width="9.140625" style="915"/>
    <col min="13308" max="13308" width="5.7109375" style="915" customWidth="1"/>
    <col min="13309" max="13309" width="37.7109375" style="915" customWidth="1"/>
    <col min="13310" max="13310" width="15.7109375" style="915" customWidth="1"/>
    <col min="13311" max="13311" width="12.28515625" style="915" customWidth="1"/>
    <col min="13312" max="13314" width="15.7109375" style="915" customWidth="1"/>
    <col min="13315" max="13315" width="30.7109375" style="915" customWidth="1"/>
    <col min="13316" max="13316" width="13.7109375" style="915" customWidth="1"/>
    <col min="13317" max="13317" width="21" style="915" customWidth="1"/>
    <col min="13318" max="13319" width="15.7109375" style="915" customWidth="1"/>
    <col min="13320" max="13563" width="9.140625" style="915"/>
    <col min="13564" max="13564" width="5.7109375" style="915" customWidth="1"/>
    <col min="13565" max="13565" width="37.7109375" style="915" customWidth="1"/>
    <col min="13566" max="13566" width="15.7109375" style="915" customWidth="1"/>
    <col min="13567" max="13567" width="12.28515625" style="915" customWidth="1"/>
    <col min="13568" max="13570" width="15.7109375" style="915" customWidth="1"/>
    <col min="13571" max="13571" width="30.7109375" style="915" customWidth="1"/>
    <col min="13572" max="13572" width="13.7109375" style="915" customWidth="1"/>
    <col min="13573" max="13573" width="21" style="915" customWidth="1"/>
    <col min="13574" max="13575" width="15.7109375" style="915" customWidth="1"/>
    <col min="13576" max="13819" width="9.140625" style="915"/>
    <col min="13820" max="13820" width="5.7109375" style="915" customWidth="1"/>
    <col min="13821" max="13821" width="37.7109375" style="915" customWidth="1"/>
    <col min="13822" max="13822" width="15.7109375" style="915" customWidth="1"/>
    <col min="13823" max="13823" width="12.28515625" style="915" customWidth="1"/>
    <col min="13824" max="13826" width="15.7109375" style="915" customWidth="1"/>
    <col min="13827" max="13827" width="30.7109375" style="915" customWidth="1"/>
    <col min="13828" max="13828" width="13.7109375" style="915" customWidth="1"/>
    <col min="13829" max="13829" width="21" style="915" customWidth="1"/>
    <col min="13830" max="13831" width="15.7109375" style="915" customWidth="1"/>
    <col min="13832" max="14075" width="9.140625" style="915"/>
    <col min="14076" max="14076" width="5.7109375" style="915" customWidth="1"/>
    <col min="14077" max="14077" width="37.7109375" style="915" customWidth="1"/>
    <col min="14078" max="14078" width="15.7109375" style="915" customWidth="1"/>
    <col min="14079" max="14079" width="12.28515625" style="915" customWidth="1"/>
    <col min="14080" max="14082" width="15.7109375" style="915" customWidth="1"/>
    <col min="14083" max="14083" width="30.7109375" style="915" customWidth="1"/>
    <col min="14084" max="14084" width="13.7109375" style="915" customWidth="1"/>
    <col min="14085" max="14085" width="21" style="915" customWidth="1"/>
    <col min="14086" max="14087" width="15.7109375" style="915" customWidth="1"/>
    <col min="14088" max="14331" width="9.140625" style="915"/>
    <col min="14332" max="14332" width="5.7109375" style="915" customWidth="1"/>
    <col min="14333" max="14333" width="37.7109375" style="915" customWidth="1"/>
    <col min="14334" max="14334" width="15.7109375" style="915" customWidth="1"/>
    <col min="14335" max="14335" width="12.28515625" style="915" customWidth="1"/>
    <col min="14336" max="14338" width="15.7109375" style="915" customWidth="1"/>
    <col min="14339" max="14339" width="30.7109375" style="915" customWidth="1"/>
    <col min="14340" max="14340" width="13.7109375" style="915" customWidth="1"/>
    <col min="14341" max="14341" width="21" style="915" customWidth="1"/>
    <col min="14342" max="14343" width="15.7109375" style="915" customWidth="1"/>
    <col min="14344" max="14587" width="9.140625" style="915"/>
    <col min="14588" max="14588" width="5.7109375" style="915" customWidth="1"/>
    <col min="14589" max="14589" width="37.7109375" style="915" customWidth="1"/>
    <col min="14590" max="14590" width="15.7109375" style="915" customWidth="1"/>
    <col min="14591" max="14591" width="12.28515625" style="915" customWidth="1"/>
    <col min="14592" max="14594" width="15.7109375" style="915" customWidth="1"/>
    <col min="14595" max="14595" width="30.7109375" style="915" customWidth="1"/>
    <col min="14596" max="14596" width="13.7109375" style="915" customWidth="1"/>
    <col min="14597" max="14597" width="21" style="915" customWidth="1"/>
    <col min="14598" max="14599" width="15.7109375" style="915" customWidth="1"/>
    <col min="14600" max="14843" width="9.140625" style="915"/>
    <col min="14844" max="14844" width="5.7109375" style="915" customWidth="1"/>
    <col min="14845" max="14845" width="37.7109375" style="915" customWidth="1"/>
    <col min="14846" max="14846" width="15.7109375" style="915" customWidth="1"/>
    <col min="14847" max="14847" width="12.28515625" style="915" customWidth="1"/>
    <col min="14848" max="14850" width="15.7109375" style="915" customWidth="1"/>
    <col min="14851" max="14851" width="30.7109375" style="915" customWidth="1"/>
    <col min="14852" max="14852" width="13.7109375" style="915" customWidth="1"/>
    <col min="14853" max="14853" width="21" style="915" customWidth="1"/>
    <col min="14854" max="14855" width="15.7109375" style="915" customWidth="1"/>
    <col min="14856" max="15099" width="9.140625" style="915"/>
    <col min="15100" max="15100" width="5.7109375" style="915" customWidth="1"/>
    <col min="15101" max="15101" width="37.7109375" style="915" customWidth="1"/>
    <col min="15102" max="15102" width="15.7109375" style="915" customWidth="1"/>
    <col min="15103" max="15103" width="12.28515625" style="915" customWidth="1"/>
    <col min="15104" max="15106" width="15.7109375" style="915" customWidth="1"/>
    <col min="15107" max="15107" width="30.7109375" style="915" customWidth="1"/>
    <col min="15108" max="15108" width="13.7109375" style="915" customWidth="1"/>
    <col min="15109" max="15109" width="21" style="915" customWidth="1"/>
    <col min="15110" max="15111" width="15.7109375" style="915" customWidth="1"/>
    <col min="15112" max="15355" width="9.140625" style="915"/>
    <col min="15356" max="15356" width="5.7109375" style="915" customWidth="1"/>
    <col min="15357" max="15357" width="37.7109375" style="915" customWidth="1"/>
    <col min="15358" max="15358" width="15.7109375" style="915" customWidth="1"/>
    <col min="15359" max="15359" width="12.28515625" style="915" customWidth="1"/>
    <col min="15360" max="15362" width="15.7109375" style="915" customWidth="1"/>
    <col min="15363" max="15363" width="30.7109375" style="915" customWidth="1"/>
    <col min="15364" max="15364" width="13.7109375" style="915" customWidth="1"/>
    <col min="15365" max="15365" width="21" style="915" customWidth="1"/>
    <col min="15366" max="15367" width="15.7109375" style="915" customWidth="1"/>
    <col min="15368" max="15611" width="9.140625" style="915"/>
    <col min="15612" max="15612" width="5.7109375" style="915" customWidth="1"/>
    <col min="15613" max="15613" width="37.7109375" style="915" customWidth="1"/>
    <col min="15614" max="15614" width="15.7109375" style="915" customWidth="1"/>
    <col min="15615" max="15615" width="12.28515625" style="915" customWidth="1"/>
    <col min="15616" max="15618" width="15.7109375" style="915" customWidth="1"/>
    <col min="15619" max="15619" width="30.7109375" style="915" customWidth="1"/>
    <col min="15620" max="15620" width="13.7109375" style="915" customWidth="1"/>
    <col min="15621" max="15621" width="21" style="915" customWidth="1"/>
    <col min="15622" max="15623" width="15.7109375" style="915" customWidth="1"/>
    <col min="15624" max="15867" width="9.140625" style="915"/>
    <col min="15868" max="15868" width="5.7109375" style="915" customWidth="1"/>
    <col min="15869" max="15869" width="37.7109375" style="915" customWidth="1"/>
    <col min="15870" max="15870" width="15.7109375" style="915" customWidth="1"/>
    <col min="15871" max="15871" width="12.28515625" style="915" customWidth="1"/>
    <col min="15872" max="15874" width="15.7109375" style="915" customWidth="1"/>
    <col min="15875" max="15875" width="30.7109375" style="915" customWidth="1"/>
    <col min="15876" max="15876" width="13.7109375" style="915" customWidth="1"/>
    <col min="15877" max="15877" width="21" style="915" customWidth="1"/>
    <col min="15878" max="15879" width="15.7109375" style="915" customWidth="1"/>
    <col min="15880" max="16123" width="9.140625" style="915"/>
    <col min="16124" max="16124" width="5.7109375" style="915" customWidth="1"/>
    <col min="16125" max="16125" width="37.7109375" style="915" customWidth="1"/>
    <col min="16126" max="16126" width="15.7109375" style="915" customWidth="1"/>
    <col min="16127" max="16127" width="12.28515625" style="915" customWidth="1"/>
    <col min="16128" max="16130" width="15.7109375" style="915" customWidth="1"/>
    <col min="16131" max="16131" width="30.7109375" style="915" customWidth="1"/>
    <col min="16132" max="16132" width="13.7109375" style="915" customWidth="1"/>
    <col min="16133" max="16133" width="21" style="915" customWidth="1"/>
    <col min="16134" max="16135" width="15.7109375" style="915" customWidth="1"/>
    <col min="16136" max="16384" width="9.140625" style="915"/>
  </cols>
  <sheetData>
    <row r="1" spans="1:14" x14ac:dyDescent="0.25">
      <c r="G1" s="1244" t="s">
        <v>2048</v>
      </c>
    </row>
    <row r="2" spans="1:14" x14ac:dyDescent="0.25">
      <c r="A2" s="1859" t="s">
        <v>1532</v>
      </c>
      <c r="B2" s="1859"/>
      <c r="C2" s="1859"/>
      <c r="D2" s="1859"/>
      <c r="E2" s="1859"/>
      <c r="F2" s="1859"/>
      <c r="G2" s="1859"/>
    </row>
    <row r="3" spans="1:14" x14ac:dyDescent="0.25">
      <c r="A3" s="1859" t="s">
        <v>375</v>
      </c>
      <c r="B3" s="1859"/>
      <c r="C3" s="1859"/>
      <c r="D3" s="1859"/>
      <c r="E3" s="1859"/>
      <c r="F3" s="1859"/>
      <c r="G3" s="1859"/>
    </row>
    <row r="4" spans="1:14" x14ac:dyDescent="0.25">
      <c r="A4" s="1859" t="s">
        <v>2444</v>
      </c>
      <c r="B4" s="1859"/>
      <c r="C4" s="1859"/>
      <c r="D4" s="1859"/>
      <c r="E4" s="1859"/>
      <c r="F4" s="1859"/>
      <c r="G4" s="1859"/>
    </row>
    <row r="5" spans="1:14" ht="12.75" customHeight="1" x14ac:dyDescent="0.25"/>
    <row r="6" spans="1:14" ht="161.25" customHeight="1" x14ac:dyDescent="0.25">
      <c r="A6" s="1093" t="s">
        <v>6</v>
      </c>
      <c r="B6" s="1093" t="s">
        <v>1535</v>
      </c>
      <c r="C6" s="1093" t="s">
        <v>1107</v>
      </c>
      <c r="D6" s="1093" t="s">
        <v>1558</v>
      </c>
      <c r="E6" s="1093" t="s">
        <v>1106</v>
      </c>
      <c r="F6" s="1093" t="s">
        <v>1537</v>
      </c>
      <c r="G6" s="1093" t="s">
        <v>1560</v>
      </c>
    </row>
    <row r="7" spans="1:14" x14ac:dyDescent="0.25">
      <c r="A7" s="918">
        <v>1</v>
      </c>
      <c r="B7" s="918">
        <v>2</v>
      </c>
      <c r="C7" s="918">
        <v>3</v>
      </c>
      <c r="D7" s="918">
        <v>4</v>
      </c>
      <c r="E7" s="918">
        <v>5</v>
      </c>
      <c r="F7" s="918">
        <v>6</v>
      </c>
      <c r="G7" s="918">
        <v>7</v>
      </c>
    </row>
    <row r="8" spans="1:14" ht="19.5" customHeight="1" x14ac:dyDescent="0.25">
      <c r="A8" s="1830" t="s">
        <v>1951</v>
      </c>
      <c r="B8" s="1830"/>
      <c r="C8" s="1830"/>
      <c r="D8" s="1830"/>
      <c r="E8" s="1830"/>
      <c r="F8" s="1830"/>
      <c r="G8" s="1830"/>
    </row>
    <row r="9" spans="1:14" ht="162" x14ac:dyDescent="0.25">
      <c r="A9" s="916" t="s">
        <v>261</v>
      </c>
      <c r="B9" s="1202" t="s">
        <v>1952</v>
      </c>
      <c r="C9" s="916" t="s">
        <v>1063</v>
      </c>
      <c r="D9" s="1203" t="s">
        <v>675</v>
      </c>
      <c r="E9" s="1203">
        <v>20</v>
      </c>
      <c r="F9" s="1203">
        <v>163.1</v>
      </c>
      <c r="G9" s="1204" t="s">
        <v>1953</v>
      </c>
    </row>
    <row r="10" spans="1:14" ht="21.75" customHeight="1" x14ac:dyDescent="0.25">
      <c r="A10" s="1830" t="s">
        <v>389</v>
      </c>
      <c r="B10" s="1830"/>
      <c r="C10" s="1830"/>
      <c r="D10" s="1830"/>
      <c r="E10" s="1830"/>
      <c r="F10" s="1830"/>
      <c r="G10" s="1830"/>
    </row>
    <row r="11" spans="1:14" ht="114.75" customHeight="1" x14ac:dyDescent="0.25">
      <c r="A11" s="1205" t="s">
        <v>218</v>
      </c>
      <c r="B11" s="1202" t="s">
        <v>1954</v>
      </c>
      <c r="C11" s="916" t="s">
        <v>1076</v>
      </c>
      <c r="D11" s="1203">
        <v>50544</v>
      </c>
      <c r="E11" s="1203">
        <v>50550</v>
      </c>
      <c r="F11" s="1203">
        <v>42396</v>
      </c>
      <c r="G11" s="1204" t="s">
        <v>1671</v>
      </c>
    </row>
    <row r="12" spans="1:14" ht="99.75" customHeight="1" x14ac:dyDescent="0.25">
      <c r="A12" s="1206" t="s">
        <v>473</v>
      </c>
      <c r="B12" s="1202" t="s">
        <v>1955</v>
      </c>
      <c r="C12" s="916" t="s">
        <v>1085</v>
      </c>
      <c r="D12" s="1203">
        <v>5</v>
      </c>
      <c r="E12" s="1203">
        <v>11</v>
      </c>
      <c r="F12" s="1203">
        <v>15</v>
      </c>
      <c r="G12" s="1204" t="s">
        <v>1956</v>
      </c>
      <c r="N12" s="1207"/>
    </row>
    <row r="13" spans="1:14" ht="20.25" customHeight="1" x14ac:dyDescent="0.25">
      <c r="A13" s="1830" t="s">
        <v>402</v>
      </c>
      <c r="B13" s="1830"/>
      <c r="C13" s="1830"/>
      <c r="D13" s="1830"/>
      <c r="E13" s="1830"/>
      <c r="F13" s="1830"/>
      <c r="G13" s="1830"/>
    </row>
    <row r="14" spans="1:14" ht="167.25" customHeight="1" x14ac:dyDescent="0.25">
      <c r="A14" s="1852" t="s">
        <v>223</v>
      </c>
      <c r="B14" s="1853" t="s">
        <v>1957</v>
      </c>
      <c r="C14" s="1208" t="s">
        <v>1958</v>
      </c>
      <c r="D14" s="1203">
        <v>100</v>
      </c>
      <c r="E14" s="1203">
        <v>122</v>
      </c>
      <c r="F14" s="1209">
        <v>60.95</v>
      </c>
      <c r="G14" s="1210" t="s">
        <v>1671</v>
      </c>
    </row>
    <row r="15" spans="1:14" ht="58.5" customHeight="1" x14ac:dyDescent="0.25">
      <c r="A15" s="1852"/>
      <c r="B15" s="1853"/>
      <c r="C15" s="1858" t="s">
        <v>1959</v>
      </c>
      <c r="D15" s="1847">
        <v>100</v>
      </c>
      <c r="E15" s="1847">
        <v>103</v>
      </c>
      <c r="F15" s="1848">
        <v>63.4</v>
      </c>
      <c r="G15" s="1849" t="s">
        <v>1671</v>
      </c>
    </row>
    <row r="16" spans="1:14" ht="105.75" customHeight="1" x14ac:dyDescent="0.25">
      <c r="A16" s="1852"/>
      <c r="B16" s="1853"/>
      <c r="C16" s="1858"/>
      <c r="D16" s="1847"/>
      <c r="E16" s="1847"/>
      <c r="F16" s="1848"/>
      <c r="G16" s="1851"/>
    </row>
    <row r="17" spans="1:7" ht="35.25" customHeight="1" x14ac:dyDescent="0.25">
      <c r="A17" s="1852" t="s">
        <v>598</v>
      </c>
      <c r="B17" s="1853" t="s">
        <v>1960</v>
      </c>
      <c r="C17" s="1846" t="s">
        <v>1085</v>
      </c>
      <c r="D17" s="1847">
        <v>5</v>
      </c>
      <c r="E17" s="1854">
        <v>5</v>
      </c>
      <c r="F17" s="1847">
        <v>7</v>
      </c>
      <c r="G17" s="1855" t="s">
        <v>1961</v>
      </c>
    </row>
    <row r="18" spans="1:7" ht="45.75" customHeight="1" x14ac:dyDescent="0.25">
      <c r="A18" s="1852"/>
      <c r="B18" s="1853"/>
      <c r="C18" s="1846"/>
      <c r="D18" s="1847"/>
      <c r="E18" s="1854"/>
      <c r="F18" s="1847"/>
      <c r="G18" s="1856"/>
    </row>
    <row r="19" spans="1:7" ht="45.75" customHeight="1" x14ac:dyDescent="0.25">
      <c r="A19" s="1852"/>
      <c r="B19" s="1853"/>
      <c r="C19" s="1846"/>
      <c r="D19" s="1847"/>
      <c r="E19" s="1854"/>
      <c r="F19" s="1847"/>
      <c r="G19" s="1857"/>
    </row>
    <row r="20" spans="1:7" ht="90.75" customHeight="1" x14ac:dyDescent="0.25">
      <c r="A20" s="1206" t="s">
        <v>1391</v>
      </c>
      <c r="B20" s="1202" t="s">
        <v>1962</v>
      </c>
      <c r="C20" s="916" t="s">
        <v>1085</v>
      </c>
      <c r="D20" s="916" t="s">
        <v>675</v>
      </c>
      <c r="E20" s="1203">
        <v>50</v>
      </c>
      <c r="F20" s="916">
        <v>41</v>
      </c>
      <c r="G20" s="1204" t="s">
        <v>1671</v>
      </c>
    </row>
    <row r="21" spans="1:7" ht="131.25" customHeight="1" x14ac:dyDescent="0.25">
      <c r="A21" s="1205" t="s">
        <v>1396</v>
      </c>
      <c r="B21" s="1211" t="s">
        <v>1963</v>
      </c>
      <c r="C21" s="916" t="s">
        <v>1063</v>
      </c>
      <c r="D21" s="1203">
        <v>100</v>
      </c>
      <c r="E21" s="1203">
        <v>100</v>
      </c>
      <c r="F21" s="1203">
        <v>112.2</v>
      </c>
      <c r="G21" s="1204" t="s">
        <v>1964</v>
      </c>
    </row>
    <row r="22" spans="1:7" ht="39.75" customHeight="1" x14ac:dyDescent="0.25">
      <c r="A22" s="1837" t="s">
        <v>1965</v>
      </c>
      <c r="B22" s="1838"/>
      <c r="C22" s="1838"/>
      <c r="D22" s="1838"/>
      <c r="E22" s="1838"/>
      <c r="F22" s="1838"/>
      <c r="G22" s="1839"/>
    </row>
    <row r="23" spans="1:7" ht="21.75" customHeight="1" x14ac:dyDescent="0.25">
      <c r="A23" s="1840" t="s">
        <v>228</v>
      </c>
      <c r="B23" s="1843" t="s">
        <v>1966</v>
      </c>
      <c r="C23" s="1846" t="s">
        <v>1063</v>
      </c>
      <c r="D23" s="1847">
        <v>100</v>
      </c>
      <c r="E23" s="1848">
        <v>105.49</v>
      </c>
      <c r="F23" s="1848">
        <v>77.900000000000006</v>
      </c>
      <c r="G23" s="1849" t="s">
        <v>1671</v>
      </c>
    </row>
    <row r="24" spans="1:7" ht="68.25" customHeight="1" x14ac:dyDescent="0.25">
      <c r="A24" s="1841"/>
      <c r="B24" s="1844"/>
      <c r="C24" s="1846"/>
      <c r="D24" s="1847"/>
      <c r="E24" s="1848"/>
      <c r="F24" s="1848"/>
      <c r="G24" s="1850"/>
    </row>
    <row r="25" spans="1:7" ht="18.75" customHeight="1" x14ac:dyDescent="0.25">
      <c r="A25" s="1841"/>
      <c r="B25" s="1844"/>
      <c r="C25" s="1846"/>
      <c r="D25" s="1847"/>
      <c r="E25" s="1848"/>
      <c r="F25" s="1848"/>
      <c r="G25" s="1851"/>
    </row>
    <row r="26" spans="1:7" ht="63.75" customHeight="1" x14ac:dyDescent="0.25">
      <c r="A26" s="1842"/>
      <c r="B26" s="1845"/>
      <c r="C26" s="916" t="s">
        <v>1967</v>
      </c>
      <c r="D26" s="1212">
        <v>532.79700000000003</v>
      </c>
      <c r="E26" s="1212">
        <v>562.03399999999999</v>
      </c>
      <c r="F26" s="1212">
        <v>415.06900000000002</v>
      </c>
      <c r="G26" s="1213" t="s">
        <v>1671</v>
      </c>
    </row>
    <row r="27" spans="1:7" ht="21" customHeight="1" x14ac:dyDescent="0.25">
      <c r="A27" s="1830" t="s">
        <v>502</v>
      </c>
      <c r="B27" s="1830"/>
      <c r="C27" s="1830"/>
      <c r="D27" s="1830"/>
      <c r="E27" s="1830"/>
      <c r="F27" s="1830"/>
      <c r="G27" s="1830"/>
    </row>
    <row r="28" spans="1:7" ht="252" x14ac:dyDescent="0.25">
      <c r="A28" s="919" t="s">
        <v>1318</v>
      </c>
      <c r="B28" s="925" t="s">
        <v>1968</v>
      </c>
      <c r="C28" s="925" t="s">
        <v>1063</v>
      </c>
      <c r="D28" s="1214">
        <v>98</v>
      </c>
      <c r="E28" s="1214">
        <v>100</v>
      </c>
      <c r="F28" s="1214">
        <v>100</v>
      </c>
      <c r="G28" s="698" t="s">
        <v>1969</v>
      </c>
    </row>
    <row r="29" spans="1:7" ht="45.75" customHeight="1" x14ac:dyDescent="0.25">
      <c r="A29" s="1831" t="s">
        <v>1320</v>
      </c>
      <c r="B29" s="1832" t="s">
        <v>1970</v>
      </c>
      <c r="C29" s="1834" t="s">
        <v>1971</v>
      </c>
      <c r="D29" s="1835">
        <v>100</v>
      </c>
      <c r="E29" s="1835">
        <v>100</v>
      </c>
      <c r="F29" s="1835">
        <v>100</v>
      </c>
      <c r="G29" s="1836" t="s">
        <v>1972</v>
      </c>
    </row>
    <row r="30" spans="1:7" ht="81.75" customHeight="1" x14ac:dyDescent="0.25">
      <c r="A30" s="1831"/>
      <c r="B30" s="1833"/>
      <c r="C30" s="1834"/>
      <c r="D30" s="1835"/>
      <c r="E30" s="1835"/>
      <c r="F30" s="1835"/>
      <c r="G30" s="1836"/>
    </row>
    <row r="31" spans="1:7" ht="252.75" customHeight="1" x14ac:dyDescent="0.25">
      <c r="A31" s="923" t="s">
        <v>1322</v>
      </c>
      <c r="B31" s="1202" t="s">
        <v>1973</v>
      </c>
      <c r="C31" s="1215" t="s">
        <v>1063</v>
      </c>
      <c r="D31" s="1216">
        <v>5</v>
      </c>
      <c r="E31" s="1216">
        <v>6</v>
      </c>
      <c r="F31" s="1216">
        <v>6</v>
      </c>
      <c r="G31" s="1204" t="s">
        <v>1974</v>
      </c>
    </row>
    <row r="32" spans="1:7" ht="151.5" customHeight="1" x14ac:dyDescent="0.25">
      <c r="A32" s="923" t="s">
        <v>1325</v>
      </c>
      <c r="B32" s="1217" t="s">
        <v>1975</v>
      </c>
      <c r="C32" s="1215" t="s">
        <v>1063</v>
      </c>
      <c r="D32" s="1215" t="s">
        <v>675</v>
      </c>
      <c r="E32" s="1215" t="s">
        <v>675</v>
      </c>
      <c r="F32" s="1215" t="str">
        <f>E32</f>
        <v>-</v>
      </c>
      <c r="G32" s="1204" t="s">
        <v>1681</v>
      </c>
    </row>
  </sheetData>
  <mergeCells count="36">
    <mergeCell ref="A13:G13"/>
    <mergeCell ref="A2:G2"/>
    <mergeCell ref="A3:G3"/>
    <mergeCell ref="A4:G4"/>
    <mergeCell ref="A8:G8"/>
    <mergeCell ref="A10:G10"/>
    <mergeCell ref="G15:G16"/>
    <mergeCell ref="A17:A19"/>
    <mergeCell ref="B17:B19"/>
    <mergeCell ref="C17:C19"/>
    <mergeCell ref="D17:D19"/>
    <mergeCell ref="E17:E19"/>
    <mergeCell ref="F17:F19"/>
    <mergeCell ref="G17:G19"/>
    <mergeCell ref="A14:A16"/>
    <mergeCell ref="B14:B16"/>
    <mergeCell ref="C15:C16"/>
    <mergeCell ref="D15:D16"/>
    <mergeCell ref="E15:E16"/>
    <mergeCell ref="F15:F16"/>
    <mergeCell ref="A22:G22"/>
    <mergeCell ref="A23:A26"/>
    <mergeCell ref="B23:B26"/>
    <mergeCell ref="C23:C25"/>
    <mergeCell ref="D23:D25"/>
    <mergeCell ref="E23:E25"/>
    <mergeCell ref="F23:F25"/>
    <mergeCell ref="G23:G25"/>
    <mergeCell ref="A27:G27"/>
    <mergeCell ref="A29:A30"/>
    <mergeCell ref="B29:B30"/>
    <mergeCell ref="C29:C30"/>
    <mergeCell ref="D29:D30"/>
    <mergeCell ref="E29:E30"/>
    <mergeCell ref="F29:F30"/>
    <mergeCell ref="G29:G30"/>
  </mergeCells>
  <pageMargins left="0.78740157480314965" right="0.39370078740157483" top="0.78740157480314965" bottom="0.78740157480314965" header="0.51181102362204722" footer="0.39370078740157483"/>
  <pageSetup paperSize="9" scale="62" firstPageNumber="47" orientation="landscape" useFirstPageNumber="1" r:id="rId1"/>
  <headerFooter>
    <oddFooter>&amp;R&amp;"Arial,обычный"&amp;14&amp;P</oddFooter>
  </headerFooter>
  <rowBreaks count="2" manualBreakCount="2">
    <brk id="12" max="16383" man="1"/>
    <brk id="21" max="16383" man="1"/>
  </rowBreaks>
  <colBreaks count="1" manualBreakCount="1">
    <brk id="7"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sheetPr>
  <dimension ref="A1:J114"/>
  <sheetViews>
    <sheetView zoomScale="70" zoomScaleNormal="70" zoomScalePageLayoutView="60" workbookViewId="0">
      <selection activeCell="A101" sqref="A101:J101"/>
    </sheetView>
  </sheetViews>
  <sheetFormatPr defaultColWidth="27.7109375" defaultRowHeight="18.75" x14ac:dyDescent="0.3"/>
  <cols>
    <col min="1" max="1" width="8.7109375" style="386" customWidth="1"/>
    <col min="2" max="2" width="45.7109375" style="395" customWidth="1"/>
    <col min="3" max="3" width="15.7109375" style="386" customWidth="1"/>
    <col min="4" max="5" width="17.7109375" style="386" customWidth="1"/>
    <col min="6" max="6" width="12.7109375" style="386" customWidth="1"/>
    <col min="7" max="7" width="35.7109375" style="453" customWidth="1"/>
    <col min="8" max="8" width="17.7109375" style="386" customWidth="1"/>
    <col min="9" max="9" width="12.7109375" style="386" customWidth="1"/>
    <col min="10" max="10" width="30.7109375" style="453" customWidth="1"/>
    <col min="11" max="176" width="8.7109375" style="386" customWidth="1"/>
    <col min="177" max="177" width="10.42578125" style="386" customWidth="1"/>
    <col min="178" max="178" width="80.42578125" style="386" customWidth="1"/>
    <col min="179" max="179" width="19.5703125" style="386" customWidth="1"/>
    <col min="180" max="256" width="27.7109375" style="386"/>
    <col min="257" max="257" width="8.7109375" style="386" customWidth="1"/>
    <col min="258" max="258" width="45.7109375" style="386" customWidth="1"/>
    <col min="259" max="259" width="15.7109375" style="386" customWidth="1"/>
    <col min="260" max="261" width="17.7109375" style="386" customWidth="1"/>
    <col min="262" max="262" width="15.28515625" style="386" customWidth="1"/>
    <col min="263" max="263" width="35.7109375" style="386" customWidth="1"/>
    <col min="264" max="264" width="17.7109375" style="386" customWidth="1"/>
    <col min="265" max="265" width="15.28515625" style="386" customWidth="1"/>
    <col min="266" max="266" width="30.7109375" style="386" customWidth="1"/>
    <col min="267" max="432" width="8.7109375" style="386" customWidth="1"/>
    <col min="433" max="433" width="10.42578125" style="386" customWidth="1"/>
    <col min="434" max="434" width="80.42578125" style="386" customWidth="1"/>
    <col min="435" max="435" width="19.5703125" style="386" customWidth="1"/>
    <col min="436" max="512" width="27.7109375" style="386"/>
    <col min="513" max="513" width="8.7109375" style="386" customWidth="1"/>
    <col min="514" max="514" width="45.7109375" style="386" customWidth="1"/>
    <col min="515" max="515" width="15.7109375" style="386" customWidth="1"/>
    <col min="516" max="517" width="17.7109375" style="386" customWidth="1"/>
    <col min="518" max="518" width="15.28515625" style="386" customWidth="1"/>
    <col min="519" max="519" width="35.7109375" style="386" customWidth="1"/>
    <col min="520" max="520" width="17.7109375" style="386" customWidth="1"/>
    <col min="521" max="521" width="15.28515625" style="386" customWidth="1"/>
    <col min="522" max="522" width="30.7109375" style="386" customWidth="1"/>
    <col min="523" max="688" width="8.7109375" style="386" customWidth="1"/>
    <col min="689" max="689" width="10.42578125" style="386" customWidth="1"/>
    <col min="690" max="690" width="80.42578125" style="386" customWidth="1"/>
    <col min="691" max="691" width="19.5703125" style="386" customWidth="1"/>
    <col min="692" max="768" width="27.7109375" style="386"/>
    <col min="769" max="769" width="8.7109375" style="386" customWidth="1"/>
    <col min="770" max="770" width="45.7109375" style="386" customWidth="1"/>
    <col min="771" max="771" width="15.7109375" style="386" customWidth="1"/>
    <col min="772" max="773" width="17.7109375" style="386" customWidth="1"/>
    <col min="774" max="774" width="15.28515625" style="386" customWidth="1"/>
    <col min="775" max="775" width="35.7109375" style="386" customWidth="1"/>
    <col min="776" max="776" width="17.7109375" style="386" customWidth="1"/>
    <col min="777" max="777" width="15.28515625" style="386" customWidth="1"/>
    <col min="778" max="778" width="30.7109375" style="386" customWidth="1"/>
    <col min="779" max="944" width="8.7109375" style="386" customWidth="1"/>
    <col min="945" max="945" width="10.42578125" style="386" customWidth="1"/>
    <col min="946" max="946" width="80.42578125" style="386" customWidth="1"/>
    <col min="947" max="947" width="19.5703125" style="386" customWidth="1"/>
    <col min="948" max="1024" width="27.7109375" style="386"/>
    <col min="1025" max="1025" width="8.7109375" style="386" customWidth="1"/>
    <col min="1026" max="1026" width="45.7109375" style="386" customWidth="1"/>
    <col min="1027" max="1027" width="15.7109375" style="386" customWidth="1"/>
    <col min="1028" max="1029" width="17.7109375" style="386" customWidth="1"/>
    <col min="1030" max="1030" width="15.28515625" style="386" customWidth="1"/>
    <col min="1031" max="1031" width="35.7109375" style="386" customWidth="1"/>
    <col min="1032" max="1032" width="17.7109375" style="386" customWidth="1"/>
    <col min="1033" max="1033" width="15.28515625" style="386" customWidth="1"/>
    <col min="1034" max="1034" width="30.7109375" style="386" customWidth="1"/>
    <col min="1035" max="1200" width="8.7109375" style="386" customWidth="1"/>
    <col min="1201" max="1201" width="10.42578125" style="386" customWidth="1"/>
    <col min="1202" max="1202" width="80.42578125" style="386" customWidth="1"/>
    <col min="1203" max="1203" width="19.5703125" style="386" customWidth="1"/>
    <col min="1204" max="1280" width="27.7109375" style="386"/>
    <col min="1281" max="1281" width="8.7109375" style="386" customWidth="1"/>
    <col min="1282" max="1282" width="45.7109375" style="386" customWidth="1"/>
    <col min="1283" max="1283" width="15.7109375" style="386" customWidth="1"/>
    <col min="1284" max="1285" width="17.7109375" style="386" customWidth="1"/>
    <col min="1286" max="1286" width="15.28515625" style="386" customWidth="1"/>
    <col min="1287" max="1287" width="35.7109375" style="386" customWidth="1"/>
    <col min="1288" max="1288" width="17.7109375" style="386" customWidth="1"/>
    <col min="1289" max="1289" width="15.28515625" style="386" customWidth="1"/>
    <col min="1290" max="1290" width="30.7109375" style="386" customWidth="1"/>
    <col min="1291" max="1456" width="8.7109375" style="386" customWidth="1"/>
    <col min="1457" max="1457" width="10.42578125" style="386" customWidth="1"/>
    <col min="1458" max="1458" width="80.42578125" style="386" customWidth="1"/>
    <col min="1459" max="1459" width="19.5703125" style="386" customWidth="1"/>
    <col min="1460" max="1536" width="27.7109375" style="386"/>
    <col min="1537" max="1537" width="8.7109375" style="386" customWidth="1"/>
    <col min="1538" max="1538" width="45.7109375" style="386" customWidth="1"/>
    <col min="1539" max="1539" width="15.7109375" style="386" customWidth="1"/>
    <col min="1540" max="1541" width="17.7109375" style="386" customWidth="1"/>
    <col min="1542" max="1542" width="15.28515625" style="386" customWidth="1"/>
    <col min="1543" max="1543" width="35.7109375" style="386" customWidth="1"/>
    <col min="1544" max="1544" width="17.7109375" style="386" customWidth="1"/>
    <col min="1545" max="1545" width="15.28515625" style="386" customWidth="1"/>
    <col min="1546" max="1546" width="30.7109375" style="386" customWidth="1"/>
    <col min="1547" max="1712" width="8.7109375" style="386" customWidth="1"/>
    <col min="1713" max="1713" width="10.42578125" style="386" customWidth="1"/>
    <col min="1714" max="1714" width="80.42578125" style="386" customWidth="1"/>
    <col min="1715" max="1715" width="19.5703125" style="386" customWidth="1"/>
    <col min="1716" max="1792" width="27.7109375" style="386"/>
    <col min="1793" max="1793" width="8.7109375" style="386" customWidth="1"/>
    <col min="1794" max="1794" width="45.7109375" style="386" customWidth="1"/>
    <col min="1795" max="1795" width="15.7109375" style="386" customWidth="1"/>
    <col min="1796" max="1797" width="17.7109375" style="386" customWidth="1"/>
    <col min="1798" max="1798" width="15.28515625" style="386" customWidth="1"/>
    <col min="1799" max="1799" width="35.7109375" style="386" customWidth="1"/>
    <col min="1800" max="1800" width="17.7109375" style="386" customWidth="1"/>
    <col min="1801" max="1801" width="15.28515625" style="386" customWidth="1"/>
    <col min="1802" max="1802" width="30.7109375" style="386" customWidth="1"/>
    <col min="1803" max="1968" width="8.7109375" style="386" customWidth="1"/>
    <col min="1969" max="1969" width="10.42578125" style="386" customWidth="1"/>
    <col min="1970" max="1970" width="80.42578125" style="386" customWidth="1"/>
    <col min="1971" max="1971" width="19.5703125" style="386" customWidth="1"/>
    <col min="1972" max="2048" width="27.7109375" style="386"/>
    <col min="2049" max="2049" width="8.7109375" style="386" customWidth="1"/>
    <col min="2050" max="2050" width="45.7109375" style="386" customWidth="1"/>
    <col min="2051" max="2051" width="15.7109375" style="386" customWidth="1"/>
    <col min="2052" max="2053" width="17.7109375" style="386" customWidth="1"/>
    <col min="2054" max="2054" width="15.28515625" style="386" customWidth="1"/>
    <col min="2055" max="2055" width="35.7109375" style="386" customWidth="1"/>
    <col min="2056" max="2056" width="17.7109375" style="386" customWidth="1"/>
    <col min="2057" max="2057" width="15.28515625" style="386" customWidth="1"/>
    <col min="2058" max="2058" width="30.7109375" style="386" customWidth="1"/>
    <col min="2059" max="2224" width="8.7109375" style="386" customWidth="1"/>
    <col min="2225" max="2225" width="10.42578125" style="386" customWidth="1"/>
    <col min="2226" max="2226" width="80.42578125" style="386" customWidth="1"/>
    <col min="2227" max="2227" width="19.5703125" style="386" customWidth="1"/>
    <col min="2228" max="2304" width="27.7109375" style="386"/>
    <col min="2305" max="2305" width="8.7109375" style="386" customWidth="1"/>
    <col min="2306" max="2306" width="45.7109375" style="386" customWidth="1"/>
    <col min="2307" max="2307" width="15.7109375" style="386" customWidth="1"/>
    <col min="2308" max="2309" width="17.7109375" style="386" customWidth="1"/>
    <col min="2310" max="2310" width="15.28515625" style="386" customWidth="1"/>
    <col min="2311" max="2311" width="35.7109375" style="386" customWidth="1"/>
    <col min="2312" max="2312" width="17.7109375" style="386" customWidth="1"/>
    <col min="2313" max="2313" width="15.28515625" style="386" customWidth="1"/>
    <col min="2314" max="2314" width="30.7109375" style="386" customWidth="1"/>
    <col min="2315" max="2480" width="8.7109375" style="386" customWidth="1"/>
    <col min="2481" max="2481" width="10.42578125" style="386" customWidth="1"/>
    <col min="2482" max="2482" width="80.42578125" style="386" customWidth="1"/>
    <col min="2483" max="2483" width="19.5703125" style="386" customWidth="1"/>
    <col min="2484" max="2560" width="27.7109375" style="386"/>
    <col min="2561" max="2561" width="8.7109375" style="386" customWidth="1"/>
    <col min="2562" max="2562" width="45.7109375" style="386" customWidth="1"/>
    <col min="2563" max="2563" width="15.7109375" style="386" customWidth="1"/>
    <col min="2564" max="2565" width="17.7109375" style="386" customWidth="1"/>
    <col min="2566" max="2566" width="15.28515625" style="386" customWidth="1"/>
    <col min="2567" max="2567" width="35.7109375" style="386" customWidth="1"/>
    <col min="2568" max="2568" width="17.7109375" style="386" customWidth="1"/>
    <col min="2569" max="2569" width="15.28515625" style="386" customWidth="1"/>
    <col min="2570" max="2570" width="30.7109375" style="386" customWidth="1"/>
    <col min="2571" max="2736" width="8.7109375" style="386" customWidth="1"/>
    <col min="2737" max="2737" width="10.42578125" style="386" customWidth="1"/>
    <col min="2738" max="2738" width="80.42578125" style="386" customWidth="1"/>
    <col min="2739" max="2739" width="19.5703125" style="386" customWidth="1"/>
    <col min="2740" max="2816" width="27.7109375" style="386"/>
    <col min="2817" max="2817" width="8.7109375" style="386" customWidth="1"/>
    <col min="2818" max="2818" width="45.7109375" style="386" customWidth="1"/>
    <col min="2819" max="2819" width="15.7109375" style="386" customWidth="1"/>
    <col min="2820" max="2821" width="17.7109375" style="386" customWidth="1"/>
    <col min="2822" max="2822" width="15.28515625" style="386" customWidth="1"/>
    <col min="2823" max="2823" width="35.7109375" style="386" customWidth="1"/>
    <col min="2824" max="2824" width="17.7109375" style="386" customWidth="1"/>
    <col min="2825" max="2825" width="15.28515625" style="386" customWidth="1"/>
    <col min="2826" max="2826" width="30.7109375" style="386" customWidth="1"/>
    <col min="2827" max="2992" width="8.7109375" style="386" customWidth="1"/>
    <col min="2993" max="2993" width="10.42578125" style="386" customWidth="1"/>
    <col min="2994" max="2994" width="80.42578125" style="386" customWidth="1"/>
    <col min="2995" max="2995" width="19.5703125" style="386" customWidth="1"/>
    <col min="2996" max="3072" width="27.7109375" style="386"/>
    <col min="3073" max="3073" width="8.7109375" style="386" customWidth="1"/>
    <col min="3074" max="3074" width="45.7109375" style="386" customWidth="1"/>
    <col min="3075" max="3075" width="15.7109375" style="386" customWidth="1"/>
    <col min="3076" max="3077" width="17.7109375" style="386" customWidth="1"/>
    <col min="3078" max="3078" width="15.28515625" style="386" customWidth="1"/>
    <col min="3079" max="3079" width="35.7109375" style="386" customWidth="1"/>
    <col min="3080" max="3080" width="17.7109375" style="386" customWidth="1"/>
    <col min="3081" max="3081" width="15.28515625" style="386" customWidth="1"/>
    <col min="3082" max="3082" width="30.7109375" style="386" customWidth="1"/>
    <col min="3083" max="3248" width="8.7109375" style="386" customWidth="1"/>
    <col min="3249" max="3249" width="10.42578125" style="386" customWidth="1"/>
    <col min="3250" max="3250" width="80.42578125" style="386" customWidth="1"/>
    <col min="3251" max="3251" width="19.5703125" style="386" customWidth="1"/>
    <col min="3252" max="3328" width="27.7109375" style="386"/>
    <col min="3329" max="3329" width="8.7109375" style="386" customWidth="1"/>
    <col min="3330" max="3330" width="45.7109375" style="386" customWidth="1"/>
    <col min="3331" max="3331" width="15.7109375" style="386" customWidth="1"/>
    <col min="3332" max="3333" width="17.7109375" style="386" customWidth="1"/>
    <col min="3334" max="3334" width="15.28515625" style="386" customWidth="1"/>
    <col min="3335" max="3335" width="35.7109375" style="386" customWidth="1"/>
    <col min="3336" max="3336" width="17.7109375" style="386" customWidth="1"/>
    <col min="3337" max="3337" width="15.28515625" style="386" customWidth="1"/>
    <col min="3338" max="3338" width="30.7109375" style="386" customWidth="1"/>
    <col min="3339" max="3504" width="8.7109375" style="386" customWidth="1"/>
    <col min="3505" max="3505" width="10.42578125" style="386" customWidth="1"/>
    <col min="3506" max="3506" width="80.42578125" style="386" customWidth="1"/>
    <col min="3507" max="3507" width="19.5703125" style="386" customWidth="1"/>
    <col min="3508" max="3584" width="27.7109375" style="386"/>
    <col min="3585" max="3585" width="8.7109375" style="386" customWidth="1"/>
    <col min="3586" max="3586" width="45.7109375" style="386" customWidth="1"/>
    <col min="3587" max="3587" width="15.7109375" style="386" customWidth="1"/>
    <col min="3588" max="3589" width="17.7109375" style="386" customWidth="1"/>
    <col min="3590" max="3590" width="15.28515625" style="386" customWidth="1"/>
    <col min="3591" max="3591" width="35.7109375" style="386" customWidth="1"/>
    <col min="3592" max="3592" width="17.7109375" style="386" customWidth="1"/>
    <col min="3593" max="3593" width="15.28515625" style="386" customWidth="1"/>
    <col min="3594" max="3594" width="30.7109375" style="386" customWidth="1"/>
    <col min="3595" max="3760" width="8.7109375" style="386" customWidth="1"/>
    <col min="3761" max="3761" width="10.42578125" style="386" customWidth="1"/>
    <col min="3762" max="3762" width="80.42578125" style="386" customWidth="1"/>
    <col min="3763" max="3763" width="19.5703125" style="386" customWidth="1"/>
    <col min="3764" max="3840" width="27.7109375" style="386"/>
    <col min="3841" max="3841" width="8.7109375" style="386" customWidth="1"/>
    <col min="3842" max="3842" width="45.7109375" style="386" customWidth="1"/>
    <col min="3843" max="3843" width="15.7109375" style="386" customWidth="1"/>
    <col min="3844" max="3845" width="17.7109375" style="386" customWidth="1"/>
    <col min="3846" max="3846" width="15.28515625" style="386" customWidth="1"/>
    <col min="3847" max="3847" width="35.7109375" style="386" customWidth="1"/>
    <col min="3848" max="3848" width="17.7109375" style="386" customWidth="1"/>
    <col min="3849" max="3849" width="15.28515625" style="386" customWidth="1"/>
    <col min="3850" max="3850" width="30.7109375" style="386" customWidth="1"/>
    <col min="3851" max="4016" width="8.7109375" style="386" customWidth="1"/>
    <col min="4017" max="4017" width="10.42578125" style="386" customWidth="1"/>
    <col min="4018" max="4018" width="80.42578125" style="386" customWidth="1"/>
    <col min="4019" max="4019" width="19.5703125" style="386" customWidth="1"/>
    <col min="4020" max="4096" width="27.7109375" style="386"/>
    <col min="4097" max="4097" width="8.7109375" style="386" customWidth="1"/>
    <col min="4098" max="4098" width="45.7109375" style="386" customWidth="1"/>
    <col min="4099" max="4099" width="15.7109375" style="386" customWidth="1"/>
    <col min="4100" max="4101" width="17.7109375" style="386" customWidth="1"/>
    <col min="4102" max="4102" width="15.28515625" style="386" customWidth="1"/>
    <col min="4103" max="4103" width="35.7109375" style="386" customWidth="1"/>
    <col min="4104" max="4104" width="17.7109375" style="386" customWidth="1"/>
    <col min="4105" max="4105" width="15.28515625" style="386" customWidth="1"/>
    <col min="4106" max="4106" width="30.7109375" style="386" customWidth="1"/>
    <col min="4107" max="4272" width="8.7109375" style="386" customWidth="1"/>
    <col min="4273" max="4273" width="10.42578125" style="386" customWidth="1"/>
    <col min="4274" max="4274" width="80.42578125" style="386" customWidth="1"/>
    <col min="4275" max="4275" width="19.5703125" style="386" customWidth="1"/>
    <col min="4276" max="4352" width="27.7109375" style="386"/>
    <col min="4353" max="4353" width="8.7109375" style="386" customWidth="1"/>
    <col min="4354" max="4354" width="45.7109375" style="386" customWidth="1"/>
    <col min="4355" max="4355" width="15.7109375" style="386" customWidth="1"/>
    <col min="4356" max="4357" width="17.7109375" style="386" customWidth="1"/>
    <col min="4358" max="4358" width="15.28515625" style="386" customWidth="1"/>
    <col min="4359" max="4359" width="35.7109375" style="386" customWidth="1"/>
    <col min="4360" max="4360" width="17.7109375" style="386" customWidth="1"/>
    <col min="4361" max="4361" width="15.28515625" style="386" customWidth="1"/>
    <col min="4362" max="4362" width="30.7109375" style="386" customWidth="1"/>
    <col min="4363" max="4528" width="8.7109375" style="386" customWidth="1"/>
    <col min="4529" max="4529" width="10.42578125" style="386" customWidth="1"/>
    <col min="4530" max="4530" width="80.42578125" style="386" customWidth="1"/>
    <col min="4531" max="4531" width="19.5703125" style="386" customWidth="1"/>
    <col min="4532" max="4608" width="27.7109375" style="386"/>
    <col min="4609" max="4609" width="8.7109375" style="386" customWidth="1"/>
    <col min="4610" max="4610" width="45.7109375" style="386" customWidth="1"/>
    <col min="4611" max="4611" width="15.7109375" style="386" customWidth="1"/>
    <col min="4612" max="4613" width="17.7109375" style="386" customWidth="1"/>
    <col min="4614" max="4614" width="15.28515625" style="386" customWidth="1"/>
    <col min="4615" max="4615" width="35.7109375" style="386" customWidth="1"/>
    <col min="4616" max="4616" width="17.7109375" style="386" customWidth="1"/>
    <col min="4617" max="4617" width="15.28515625" style="386" customWidth="1"/>
    <col min="4618" max="4618" width="30.7109375" style="386" customWidth="1"/>
    <col min="4619" max="4784" width="8.7109375" style="386" customWidth="1"/>
    <col min="4785" max="4785" width="10.42578125" style="386" customWidth="1"/>
    <col min="4786" max="4786" width="80.42578125" style="386" customWidth="1"/>
    <col min="4787" max="4787" width="19.5703125" style="386" customWidth="1"/>
    <col min="4788" max="4864" width="27.7109375" style="386"/>
    <col min="4865" max="4865" width="8.7109375" style="386" customWidth="1"/>
    <col min="4866" max="4866" width="45.7109375" style="386" customWidth="1"/>
    <col min="4867" max="4867" width="15.7109375" style="386" customWidth="1"/>
    <col min="4868" max="4869" width="17.7109375" style="386" customWidth="1"/>
    <col min="4870" max="4870" width="15.28515625" style="386" customWidth="1"/>
    <col min="4871" max="4871" width="35.7109375" style="386" customWidth="1"/>
    <col min="4872" max="4872" width="17.7109375" style="386" customWidth="1"/>
    <col min="4873" max="4873" width="15.28515625" style="386" customWidth="1"/>
    <col min="4874" max="4874" width="30.7109375" style="386" customWidth="1"/>
    <col min="4875" max="5040" width="8.7109375" style="386" customWidth="1"/>
    <col min="5041" max="5041" width="10.42578125" style="386" customWidth="1"/>
    <col min="5042" max="5042" width="80.42578125" style="386" customWidth="1"/>
    <col min="5043" max="5043" width="19.5703125" style="386" customWidth="1"/>
    <col min="5044" max="5120" width="27.7109375" style="386"/>
    <col min="5121" max="5121" width="8.7109375" style="386" customWidth="1"/>
    <col min="5122" max="5122" width="45.7109375" style="386" customWidth="1"/>
    <col min="5123" max="5123" width="15.7109375" style="386" customWidth="1"/>
    <col min="5124" max="5125" width="17.7109375" style="386" customWidth="1"/>
    <col min="5126" max="5126" width="15.28515625" style="386" customWidth="1"/>
    <col min="5127" max="5127" width="35.7109375" style="386" customWidth="1"/>
    <col min="5128" max="5128" width="17.7109375" style="386" customWidth="1"/>
    <col min="5129" max="5129" width="15.28515625" style="386" customWidth="1"/>
    <col min="5130" max="5130" width="30.7109375" style="386" customWidth="1"/>
    <col min="5131" max="5296" width="8.7109375" style="386" customWidth="1"/>
    <col min="5297" max="5297" width="10.42578125" style="386" customWidth="1"/>
    <col min="5298" max="5298" width="80.42578125" style="386" customWidth="1"/>
    <col min="5299" max="5299" width="19.5703125" style="386" customWidth="1"/>
    <col min="5300" max="5376" width="27.7109375" style="386"/>
    <col min="5377" max="5377" width="8.7109375" style="386" customWidth="1"/>
    <col min="5378" max="5378" width="45.7109375" style="386" customWidth="1"/>
    <col min="5379" max="5379" width="15.7109375" style="386" customWidth="1"/>
    <col min="5380" max="5381" width="17.7109375" style="386" customWidth="1"/>
    <col min="5382" max="5382" width="15.28515625" style="386" customWidth="1"/>
    <col min="5383" max="5383" width="35.7109375" style="386" customWidth="1"/>
    <col min="5384" max="5384" width="17.7109375" style="386" customWidth="1"/>
    <col min="5385" max="5385" width="15.28515625" style="386" customWidth="1"/>
    <col min="5386" max="5386" width="30.7109375" style="386" customWidth="1"/>
    <col min="5387" max="5552" width="8.7109375" style="386" customWidth="1"/>
    <col min="5553" max="5553" width="10.42578125" style="386" customWidth="1"/>
    <col min="5554" max="5554" width="80.42578125" style="386" customWidth="1"/>
    <col min="5555" max="5555" width="19.5703125" style="386" customWidth="1"/>
    <col min="5556" max="5632" width="27.7109375" style="386"/>
    <col min="5633" max="5633" width="8.7109375" style="386" customWidth="1"/>
    <col min="5634" max="5634" width="45.7109375" style="386" customWidth="1"/>
    <col min="5635" max="5635" width="15.7109375" style="386" customWidth="1"/>
    <col min="5636" max="5637" width="17.7109375" style="386" customWidth="1"/>
    <col min="5638" max="5638" width="15.28515625" style="386" customWidth="1"/>
    <col min="5639" max="5639" width="35.7109375" style="386" customWidth="1"/>
    <col min="5640" max="5640" width="17.7109375" style="386" customWidth="1"/>
    <col min="5641" max="5641" width="15.28515625" style="386" customWidth="1"/>
    <col min="5642" max="5642" width="30.7109375" style="386" customWidth="1"/>
    <col min="5643" max="5808" width="8.7109375" style="386" customWidth="1"/>
    <col min="5809" max="5809" width="10.42578125" style="386" customWidth="1"/>
    <col min="5810" max="5810" width="80.42578125" style="386" customWidth="1"/>
    <col min="5811" max="5811" width="19.5703125" style="386" customWidth="1"/>
    <col min="5812" max="5888" width="27.7109375" style="386"/>
    <col min="5889" max="5889" width="8.7109375" style="386" customWidth="1"/>
    <col min="5890" max="5890" width="45.7109375" style="386" customWidth="1"/>
    <col min="5891" max="5891" width="15.7109375" style="386" customWidth="1"/>
    <col min="5892" max="5893" width="17.7109375" style="386" customWidth="1"/>
    <col min="5894" max="5894" width="15.28515625" style="386" customWidth="1"/>
    <col min="5895" max="5895" width="35.7109375" style="386" customWidth="1"/>
    <col min="5896" max="5896" width="17.7109375" style="386" customWidth="1"/>
    <col min="5897" max="5897" width="15.28515625" style="386" customWidth="1"/>
    <col min="5898" max="5898" width="30.7109375" style="386" customWidth="1"/>
    <col min="5899" max="6064" width="8.7109375" style="386" customWidth="1"/>
    <col min="6065" max="6065" width="10.42578125" style="386" customWidth="1"/>
    <col min="6066" max="6066" width="80.42578125" style="386" customWidth="1"/>
    <col min="6067" max="6067" width="19.5703125" style="386" customWidth="1"/>
    <col min="6068" max="6144" width="27.7109375" style="386"/>
    <col min="6145" max="6145" width="8.7109375" style="386" customWidth="1"/>
    <col min="6146" max="6146" width="45.7109375" style="386" customWidth="1"/>
    <col min="6147" max="6147" width="15.7109375" style="386" customWidth="1"/>
    <col min="6148" max="6149" width="17.7109375" style="386" customWidth="1"/>
    <col min="6150" max="6150" width="15.28515625" style="386" customWidth="1"/>
    <col min="6151" max="6151" width="35.7109375" style="386" customWidth="1"/>
    <col min="6152" max="6152" width="17.7109375" style="386" customWidth="1"/>
    <col min="6153" max="6153" width="15.28515625" style="386" customWidth="1"/>
    <col min="6154" max="6154" width="30.7109375" style="386" customWidth="1"/>
    <col min="6155" max="6320" width="8.7109375" style="386" customWidth="1"/>
    <col min="6321" max="6321" width="10.42578125" style="386" customWidth="1"/>
    <col min="6322" max="6322" width="80.42578125" style="386" customWidth="1"/>
    <col min="6323" max="6323" width="19.5703125" style="386" customWidth="1"/>
    <col min="6324" max="6400" width="27.7109375" style="386"/>
    <col min="6401" max="6401" width="8.7109375" style="386" customWidth="1"/>
    <col min="6402" max="6402" width="45.7109375" style="386" customWidth="1"/>
    <col min="6403" max="6403" width="15.7109375" style="386" customWidth="1"/>
    <col min="6404" max="6405" width="17.7109375" style="386" customWidth="1"/>
    <col min="6406" max="6406" width="15.28515625" style="386" customWidth="1"/>
    <col min="6407" max="6407" width="35.7109375" style="386" customWidth="1"/>
    <col min="6408" max="6408" width="17.7109375" style="386" customWidth="1"/>
    <col min="6409" max="6409" width="15.28515625" style="386" customWidth="1"/>
    <col min="6410" max="6410" width="30.7109375" style="386" customWidth="1"/>
    <col min="6411" max="6576" width="8.7109375" style="386" customWidth="1"/>
    <col min="6577" max="6577" width="10.42578125" style="386" customWidth="1"/>
    <col min="6578" max="6578" width="80.42578125" style="386" customWidth="1"/>
    <col min="6579" max="6579" width="19.5703125" style="386" customWidth="1"/>
    <col min="6580" max="6656" width="27.7109375" style="386"/>
    <col min="6657" max="6657" width="8.7109375" style="386" customWidth="1"/>
    <col min="6658" max="6658" width="45.7109375" style="386" customWidth="1"/>
    <col min="6659" max="6659" width="15.7109375" style="386" customWidth="1"/>
    <col min="6660" max="6661" width="17.7109375" style="386" customWidth="1"/>
    <col min="6662" max="6662" width="15.28515625" style="386" customWidth="1"/>
    <col min="6663" max="6663" width="35.7109375" style="386" customWidth="1"/>
    <col min="6664" max="6664" width="17.7109375" style="386" customWidth="1"/>
    <col min="6665" max="6665" width="15.28515625" style="386" customWidth="1"/>
    <col min="6666" max="6666" width="30.7109375" style="386" customWidth="1"/>
    <col min="6667" max="6832" width="8.7109375" style="386" customWidth="1"/>
    <col min="6833" max="6833" width="10.42578125" style="386" customWidth="1"/>
    <col min="6834" max="6834" width="80.42578125" style="386" customWidth="1"/>
    <col min="6835" max="6835" width="19.5703125" style="386" customWidth="1"/>
    <col min="6836" max="6912" width="27.7109375" style="386"/>
    <col min="6913" max="6913" width="8.7109375" style="386" customWidth="1"/>
    <col min="6914" max="6914" width="45.7109375" style="386" customWidth="1"/>
    <col min="6915" max="6915" width="15.7109375" style="386" customWidth="1"/>
    <col min="6916" max="6917" width="17.7109375" style="386" customWidth="1"/>
    <col min="6918" max="6918" width="15.28515625" style="386" customWidth="1"/>
    <col min="6919" max="6919" width="35.7109375" style="386" customWidth="1"/>
    <col min="6920" max="6920" width="17.7109375" style="386" customWidth="1"/>
    <col min="6921" max="6921" width="15.28515625" style="386" customWidth="1"/>
    <col min="6922" max="6922" width="30.7109375" style="386" customWidth="1"/>
    <col min="6923" max="7088" width="8.7109375" style="386" customWidth="1"/>
    <col min="7089" max="7089" width="10.42578125" style="386" customWidth="1"/>
    <col min="7090" max="7090" width="80.42578125" style="386" customWidth="1"/>
    <col min="7091" max="7091" width="19.5703125" style="386" customWidth="1"/>
    <col min="7092" max="7168" width="27.7109375" style="386"/>
    <col min="7169" max="7169" width="8.7109375" style="386" customWidth="1"/>
    <col min="7170" max="7170" width="45.7109375" style="386" customWidth="1"/>
    <col min="7171" max="7171" width="15.7109375" style="386" customWidth="1"/>
    <col min="7172" max="7173" width="17.7109375" style="386" customWidth="1"/>
    <col min="7174" max="7174" width="15.28515625" style="386" customWidth="1"/>
    <col min="7175" max="7175" width="35.7109375" style="386" customWidth="1"/>
    <col min="7176" max="7176" width="17.7109375" style="386" customWidth="1"/>
    <col min="7177" max="7177" width="15.28515625" style="386" customWidth="1"/>
    <col min="7178" max="7178" width="30.7109375" style="386" customWidth="1"/>
    <col min="7179" max="7344" width="8.7109375" style="386" customWidth="1"/>
    <col min="7345" max="7345" width="10.42578125" style="386" customWidth="1"/>
    <col min="7346" max="7346" width="80.42578125" style="386" customWidth="1"/>
    <col min="7347" max="7347" width="19.5703125" style="386" customWidth="1"/>
    <col min="7348" max="7424" width="27.7109375" style="386"/>
    <col min="7425" max="7425" width="8.7109375" style="386" customWidth="1"/>
    <col min="7426" max="7426" width="45.7109375" style="386" customWidth="1"/>
    <col min="7427" max="7427" width="15.7109375" style="386" customWidth="1"/>
    <col min="7428" max="7429" width="17.7109375" style="386" customWidth="1"/>
    <col min="7430" max="7430" width="15.28515625" style="386" customWidth="1"/>
    <col min="7431" max="7431" width="35.7109375" style="386" customWidth="1"/>
    <col min="7432" max="7432" width="17.7109375" style="386" customWidth="1"/>
    <col min="7433" max="7433" width="15.28515625" style="386" customWidth="1"/>
    <col min="7434" max="7434" width="30.7109375" style="386" customWidth="1"/>
    <col min="7435" max="7600" width="8.7109375" style="386" customWidth="1"/>
    <col min="7601" max="7601" width="10.42578125" style="386" customWidth="1"/>
    <col min="7602" max="7602" width="80.42578125" style="386" customWidth="1"/>
    <col min="7603" max="7603" width="19.5703125" style="386" customWidth="1"/>
    <col min="7604" max="7680" width="27.7109375" style="386"/>
    <col min="7681" max="7681" width="8.7109375" style="386" customWidth="1"/>
    <col min="7682" max="7682" width="45.7109375" style="386" customWidth="1"/>
    <col min="7683" max="7683" width="15.7109375" style="386" customWidth="1"/>
    <col min="7684" max="7685" width="17.7109375" style="386" customWidth="1"/>
    <col min="7686" max="7686" width="15.28515625" style="386" customWidth="1"/>
    <col min="7687" max="7687" width="35.7109375" style="386" customWidth="1"/>
    <col min="7688" max="7688" width="17.7109375" style="386" customWidth="1"/>
    <col min="7689" max="7689" width="15.28515625" style="386" customWidth="1"/>
    <col min="7690" max="7690" width="30.7109375" style="386" customWidth="1"/>
    <col min="7691" max="7856" width="8.7109375" style="386" customWidth="1"/>
    <col min="7857" max="7857" width="10.42578125" style="386" customWidth="1"/>
    <col min="7858" max="7858" width="80.42578125" style="386" customWidth="1"/>
    <col min="7859" max="7859" width="19.5703125" style="386" customWidth="1"/>
    <col min="7860" max="7936" width="27.7109375" style="386"/>
    <col min="7937" max="7937" width="8.7109375" style="386" customWidth="1"/>
    <col min="7938" max="7938" width="45.7109375" style="386" customWidth="1"/>
    <col min="7939" max="7939" width="15.7109375" style="386" customWidth="1"/>
    <col min="7940" max="7941" width="17.7109375" style="386" customWidth="1"/>
    <col min="7942" max="7942" width="15.28515625" style="386" customWidth="1"/>
    <col min="7943" max="7943" width="35.7109375" style="386" customWidth="1"/>
    <col min="7944" max="7944" width="17.7109375" style="386" customWidth="1"/>
    <col min="7945" max="7945" width="15.28515625" style="386" customWidth="1"/>
    <col min="7946" max="7946" width="30.7109375" style="386" customWidth="1"/>
    <col min="7947" max="8112" width="8.7109375" style="386" customWidth="1"/>
    <col min="8113" max="8113" width="10.42578125" style="386" customWidth="1"/>
    <col min="8114" max="8114" width="80.42578125" style="386" customWidth="1"/>
    <col min="8115" max="8115" width="19.5703125" style="386" customWidth="1"/>
    <col min="8116" max="8192" width="27.7109375" style="386"/>
    <col min="8193" max="8193" width="8.7109375" style="386" customWidth="1"/>
    <col min="8194" max="8194" width="45.7109375" style="386" customWidth="1"/>
    <col min="8195" max="8195" width="15.7109375" style="386" customWidth="1"/>
    <col min="8196" max="8197" width="17.7109375" style="386" customWidth="1"/>
    <col min="8198" max="8198" width="15.28515625" style="386" customWidth="1"/>
    <col min="8199" max="8199" width="35.7109375" style="386" customWidth="1"/>
    <col min="8200" max="8200" width="17.7109375" style="386" customWidth="1"/>
    <col min="8201" max="8201" width="15.28515625" style="386" customWidth="1"/>
    <col min="8202" max="8202" width="30.7109375" style="386" customWidth="1"/>
    <col min="8203" max="8368" width="8.7109375" style="386" customWidth="1"/>
    <col min="8369" max="8369" width="10.42578125" style="386" customWidth="1"/>
    <col min="8370" max="8370" width="80.42578125" style="386" customWidth="1"/>
    <col min="8371" max="8371" width="19.5703125" style="386" customWidth="1"/>
    <col min="8372" max="8448" width="27.7109375" style="386"/>
    <col min="8449" max="8449" width="8.7109375" style="386" customWidth="1"/>
    <col min="8450" max="8450" width="45.7109375" style="386" customWidth="1"/>
    <col min="8451" max="8451" width="15.7109375" style="386" customWidth="1"/>
    <col min="8452" max="8453" width="17.7109375" style="386" customWidth="1"/>
    <col min="8454" max="8454" width="15.28515625" style="386" customWidth="1"/>
    <col min="8455" max="8455" width="35.7109375" style="386" customWidth="1"/>
    <col min="8456" max="8456" width="17.7109375" style="386" customWidth="1"/>
    <col min="8457" max="8457" width="15.28515625" style="386" customWidth="1"/>
    <col min="8458" max="8458" width="30.7109375" style="386" customWidth="1"/>
    <col min="8459" max="8624" width="8.7109375" style="386" customWidth="1"/>
    <col min="8625" max="8625" width="10.42578125" style="386" customWidth="1"/>
    <col min="8626" max="8626" width="80.42578125" style="386" customWidth="1"/>
    <col min="8627" max="8627" width="19.5703125" style="386" customWidth="1"/>
    <col min="8628" max="8704" width="27.7109375" style="386"/>
    <col min="8705" max="8705" width="8.7109375" style="386" customWidth="1"/>
    <col min="8706" max="8706" width="45.7109375" style="386" customWidth="1"/>
    <col min="8707" max="8707" width="15.7109375" style="386" customWidth="1"/>
    <col min="8708" max="8709" width="17.7109375" style="386" customWidth="1"/>
    <col min="8710" max="8710" width="15.28515625" style="386" customWidth="1"/>
    <col min="8711" max="8711" width="35.7109375" style="386" customWidth="1"/>
    <col min="8712" max="8712" width="17.7109375" style="386" customWidth="1"/>
    <col min="8713" max="8713" width="15.28515625" style="386" customWidth="1"/>
    <col min="8714" max="8714" width="30.7109375" style="386" customWidth="1"/>
    <col min="8715" max="8880" width="8.7109375" style="386" customWidth="1"/>
    <col min="8881" max="8881" width="10.42578125" style="386" customWidth="1"/>
    <col min="8882" max="8882" width="80.42578125" style="386" customWidth="1"/>
    <col min="8883" max="8883" width="19.5703125" style="386" customWidth="1"/>
    <col min="8884" max="8960" width="27.7109375" style="386"/>
    <col min="8961" max="8961" width="8.7109375" style="386" customWidth="1"/>
    <col min="8962" max="8962" width="45.7109375" style="386" customWidth="1"/>
    <col min="8963" max="8963" width="15.7109375" style="386" customWidth="1"/>
    <col min="8964" max="8965" width="17.7109375" style="386" customWidth="1"/>
    <col min="8966" max="8966" width="15.28515625" style="386" customWidth="1"/>
    <col min="8967" max="8967" width="35.7109375" style="386" customWidth="1"/>
    <col min="8968" max="8968" width="17.7109375" style="386" customWidth="1"/>
    <col min="8969" max="8969" width="15.28515625" style="386" customWidth="1"/>
    <col min="8970" max="8970" width="30.7109375" style="386" customWidth="1"/>
    <col min="8971" max="9136" width="8.7109375" style="386" customWidth="1"/>
    <col min="9137" max="9137" width="10.42578125" style="386" customWidth="1"/>
    <col min="9138" max="9138" width="80.42578125" style="386" customWidth="1"/>
    <col min="9139" max="9139" width="19.5703125" style="386" customWidth="1"/>
    <col min="9140" max="9216" width="27.7109375" style="386"/>
    <col min="9217" max="9217" width="8.7109375" style="386" customWidth="1"/>
    <col min="9218" max="9218" width="45.7109375" style="386" customWidth="1"/>
    <col min="9219" max="9219" width="15.7109375" style="386" customWidth="1"/>
    <col min="9220" max="9221" width="17.7109375" style="386" customWidth="1"/>
    <col min="9222" max="9222" width="15.28515625" style="386" customWidth="1"/>
    <col min="9223" max="9223" width="35.7109375" style="386" customWidth="1"/>
    <col min="9224" max="9224" width="17.7109375" style="386" customWidth="1"/>
    <col min="9225" max="9225" width="15.28515625" style="386" customWidth="1"/>
    <col min="9226" max="9226" width="30.7109375" style="386" customWidth="1"/>
    <col min="9227" max="9392" width="8.7109375" style="386" customWidth="1"/>
    <col min="9393" max="9393" width="10.42578125" style="386" customWidth="1"/>
    <col min="9394" max="9394" width="80.42578125" style="386" customWidth="1"/>
    <col min="9395" max="9395" width="19.5703125" style="386" customWidth="1"/>
    <col min="9396" max="9472" width="27.7109375" style="386"/>
    <col min="9473" max="9473" width="8.7109375" style="386" customWidth="1"/>
    <col min="9474" max="9474" width="45.7109375" style="386" customWidth="1"/>
    <col min="9475" max="9475" width="15.7109375" style="386" customWidth="1"/>
    <col min="9476" max="9477" width="17.7109375" style="386" customWidth="1"/>
    <col min="9478" max="9478" width="15.28515625" style="386" customWidth="1"/>
    <col min="9479" max="9479" width="35.7109375" style="386" customWidth="1"/>
    <col min="9480" max="9480" width="17.7109375" style="386" customWidth="1"/>
    <col min="9481" max="9481" width="15.28515625" style="386" customWidth="1"/>
    <col min="9482" max="9482" width="30.7109375" style="386" customWidth="1"/>
    <col min="9483" max="9648" width="8.7109375" style="386" customWidth="1"/>
    <col min="9649" max="9649" width="10.42578125" style="386" customWidth="1"/>
    <col min="9650" max="9650" width="80.42578125" style="386" customWidth="1"/>
    <col min="9651" max="9651" width="19.5703125" style="386" customWidth="1"/>
    <col min="9652" max="9728" width="27.7109375" style="386"/>
    <col min="9729" max="9729" width="8.7109375" style="386" customWidth="1"/>
    <col min="9730" max="9730" width="45.7109375" style="386" customWidth="1"/>
    <col min="9731" max="9731" width="15.7109375" style="386" customWidth="1"/>
    <col min="9732" max="9733" width="17.7109375" style="386" customWidth="1"/>
    <col min="9734" max="9734" width="15.28515625" style="386" customWidth="1"/>
    <col min="9735" max="9735" width="35.7109375" style="386" customWidth="1"/>
    <col min="9736" max="9736" width="17.7109375" style="386" customWidth="1"/>
    <col min="9737" max="9737" width="15.28515625" style="386" customWidth="1"/>
    <col min="9738" max="9738" width="30.7109375" style="386" customWidth="1"/>
    <col min="9739" max="9904" width="8.7109375" style="386" customWidth="1"/>
    <col min="9905" max="9905" width="10.42578125" style="386" customWidth="1"/>
    <col min="9906" max="9906" width="80.42578125" style="386" customWidth="1"/>
    <col min="9907" max="9907" width="19.5703125" style="386" customWidth="1"/>
    <col min="9908" max="9984" width="27.7109375" style="386"/>
    <col min="9985" max="9985" width="8.7109375" style="386" customWidth="1"/>
    <col min="9986" max="9986" width="45.7109375" style="386" customWidth="1"/>
    <col min="9987" max="9987" width="15.7109375" style="386" customWidth="1"/>
    <col min="9988" max="9989" width="17.7109375" style="386" customWidth="1"/>
    <col min="9990" max="9990" width="15.28515625" style="386" customWidth="1"/>
    <col min="9991" max="9991" width="35.7109375" style="386" customWidth="1"/>
    <col min="9992" max="9992" width="17.7109375" style="386" customWidth="1"/>
    <col min="9993" max="9993" width="15.28515625" style="386" customWidth="1"/>
    <col min="9994" max="9994" width="30.7109375" style="386" customWidth="1"/>
    <col min="9995" max="10160" width="8.7109375" style="386" customWidth="1"/>
    <col min="10161" max="10161" width="10.42578125" style="386" customWidth="1"/>
    <col min="10162" max="10162" width="80.42578125" style="386" customWidth="1"/>
    <col min="10163" max="10163" width="19.5703125" style="386" customWidth="1"/>
    <col min="10164" max="10240" width="27.7109375" style="386"/>
    <col min="10241" max="10241" width="8.7109375" style="386" customWidth="1"/>
    <col min="10242" max="10242" width="45.7109375" style="386" customWidth="1"/>
    <col min="10243" max="10243" width="15.7109375" style="386" customWidth="1"/>
    <col min="10244" max="10245" width="17.7109375" style="386" customWidth="1"/>
    <col min="10246" max="10246" width="15.28515625" style="386" customWidth="1"/>
    <col min="10247" max="10247" width="35.7109375" style="386" customWidth="1"/>
    <col min="10248" max="10248" width="17.7109375" style="386" customWidth="1"/>
    <col min="10249" max="10249" width="15.28515625" style="386" customWidth="1"/>
    <col min="10250" max="10250" width="30.7109375" style="386" customWidth="1"/>
    <col min="10251" max="10416" width="8.7109375" style="386" customWidth="1"/>
    <col min="10417" max="10417" width="10.42578125" style="386" customWidth="1"/>
    <col min="10418" max="10418" width="80.42578125" style="386" customWidth="1"/>
    <col min="10419" max="10419" width="19.5703125" style="386" customWidth="1"/>
    <col min="10420" max="10496" width="27.7109375" style="386"/>
    <col min="10497" max="10497" width="8.7109375" style="386" customWidth="1"/>
    <col min="10498" max="10498" width="45.7109375" style="386" customWidth="1"/>
    <col min="10499" max="10499" width="15.7109375" style="386" customWidth="1"/>
    <col min="10500" max="10501" width="17.7109375" style="386" customWidth="1"/>
    <col min="10502" max="10502" width="15.28515625" style="386" customWidth="1"/>
    <col min="10503" max="10503" width="35.7109375" style="386" customWidth="1"/>
    <col min="10504" max="10504" width="17.7109375" style="386" customWidth="1"/>
    <col min="10505" max="10505" width="15.28515625" style="386" customWidth="1"/>
    <col min="10506" max="10506" width="30.7109375" style="386" customWidth="1"/>
    <col min="10507" max="10672" width="8.7109375" style="386" customWidth="1"/>
    <col min="10673" max="10673" width="10.42578125" style="386" customWidth="1"/>
    <col min="10674" max="10674" width="80.42578125" style="386" customWidth="1"/>
    <col min="10675" max="10675" width="19.5703125" style="386" customWidth="1"/>
    <col min="10676" max="10752" width="27.7109375" style="386"/>
    <col min="10753" max="10753" width="8.7109375" style="386" customWidth="1"/>
    <col min="10754" max="10754" width="45.7109375" style="386" customWidth="1"/>
    <col min="10755" max="10755" width="15.7109375" style="386" customWidth="1"/>
    <col min="10756" max="10757" width="17.7109375" style="386" customWidth="1"/>
    <col min="10758" max="10758" width="15.28515625" style="386" customWidth="1"/>
    <col min="10759" max="10759" width="35.7109375" style="386" customWidth="1"/>
    <col min="10760" max="10760" width="17.7109375" style="386" customWidth="1"/>
    <col min="10761" max="10761" width="15.28515625" style="386" customWidth="1"/>
    <col min="10762" max="10762" width="30.7109375" style="386" customWidth="1"/>
    <col min="10763" max="10928" width="8.7109375" style="386" customWidth="1"/>
    <col min="10929" max="10929" width="10.42578125" style="386" customWidth="1"/>
    <col min="10930" max="10930" width="80.42578125" style="386" customWidth="1"/>
    <col min="10931" max="10931" width="19.5703125" style="386" customWidth="1"/>
    <col min="10932" max="11008" width="27.7109375" style="386"/>
    <col min="11009" max="11009" width="8.7109375" style="386" customWidth="1"/>
    <col min="11010" max="11010" width="45.7109375" style="386" customWidth="1"/>
    <col min="11011" max="11011" width="15.7109375" style="386" customWidth="1"/>
    <col min="11012" max="11013" width="17.7109375" style="386" customWidth="1"/>
    <col min="11014" max="11014" width="15.28515625" style="386" customWidth="1"/>
    <col min="11015" max="11015" width="35.7109375" style="386" customWidth="1"/>
    <col min="11016" max="11016" width="17.7109375" style="386" customWidth="1"/>
    <col min="11017" max="11017" width="15.28515625" style="386" customWidth="1"/>
    <col min="11018" max="11018" width="30.7109375" style="386" customWidth="1"/>
    <col min="11019" max="11184" width="8.7109375" style="386" customWidth="1"/>
    <col min="11185" max="11185" width="10.42578125" style="386" customWidth="1"/>
    <col min="11186" max="11186" width="80.42578125" style="386" customWidth="1"/>
    <col min="11187" max="11187" width="19.5703125" style="386" customWidth="1"/>
    <col min="11188" max="11264" width="27.7109375" style="386"/>
    <col min="11265" max="11265" width="8.7109375" style="386" customWidth="1"/>
    <col min="11266" max="11266" width="45.7109375" style="386" customWidth="1"/>
    <col min="11267" max="11267" width="15.7109375" style="386" customWidth="1"/>
    <col min="11268" max="11269" width="17.7109375" style="386" customWidth="1"/>
    <col min="11270" max="11270" width="15.28515625" style="386" customWidth="1"/>
    <col min="11271" max="11271" width="35.7109375" style="386" customWidth="1"/>
    <col min="11272" max="11272" width="17.7109375" style="386" customWidth="1"/>
    <col min="11273" max="11273" width="15.28515625" style="386" customWidth="1"/>
    <col min="11274" max="11274" width="30.7109375" style="386" customWidth="1"/>
    <col min="11275" max="11440" width="8.7109375" style="386" customWidth="1"/>
    <col min="11441" max="11441" width="10.42578125" style="386" customWidth="1"/>
    <col min="11442" max="11442" width="80.42578125" style="386" customWidth="1"/>
    <col min="11443" max="11443" width="19.5703125" style="386" customWidth="1"/>
    <col min="11444" max="11520" width="27.7109375" style="386"/>
    <col min="11521" max="11521" width="8.7109375" style="386" customWidth="1"/>
    <col min="11522" max="11522" width="45.7109375" style="386" customWidth="1"/>
    <col min="11523" max="11523" width="15.7109375" style="386" customWidth="1"/>
    <col min="11524" max="11525" width="17.7109375" style="386" customWidth="1"/>
    <col min="11526" max="11526" width="15.28515625" style="386" customWidth="1"/>
    <col min="11527" max="11527" width="35.7109375" style="386" customWidth="1"/>
    <col min="11528" max="11528" width="17.7109375" style="386" customWidth="1"/>
    <col min="11529" max="11529" width="15.28515625" style="386" customWidth="1"/>
    <col min="11530" max="11530" width="30.7109375" style="386" customWidth="1"/>
    <col min="11531" max="11696" width="8.7109375" style="386" customWidth="1"/>
    <col min="11697" max="11697" width="10.42578125" style="386" customWidth="1"/>
    <col min="11698" max="11698" width="80.42578125" style="386" customWidth="1"/>
    <col min="11699" max="11699" width="19.5703125" style="386" customWidth="1"/>
    <col min="11700" max="11776" width="27.7109375" style="386"/>
    <col min="11777" max="11777" width="8.7109375" style="386" customWidth="1"/>
    <col min="11778" max="11778" width="45.7109375" style="386" customWidth="1"/>
    <col min="11779" max="11779" width="15.7109375" style="386" customWidth="1"/>
    <col min="11780" max="11781" width="17.7109375" style="386" customWidth="1"/>
    <col min="11782" max="11782" width="15.28515625" style="386" customWidth="1"/>
    <col min="11783" max="11783" width="35.7109375" style="386" customWidth="1"/>
    <col min="11784" max="11784" width="17.7109375" style="386" customWidth="1"/>
    <col min="11785" max="11785" width="15.28515625" style="386" customWidth="1"/>
    <col min="11786" max="11786" width="30.7109375" style="386" customWidth="1"/>
    <col min="11787" max="11952" width="8.7109375" style="386" customWidth="1"/>
    <col min="11953" max="11953" width="10.42578125" style="386" customWidth="1"/>
    <col min="11954" max="11954" width="80.42578125" style="386" customWidth="1"/>
    <col min="11955" max="11955" width="19.5703125" style="386" customWidth="1"/>
    <col min="11956" max="12032" width="27.7109375" style="386"/>
    <col min="12033" max="12033" width="8.7109375" style="386" customWidth="1"/>
    <col min="12034" max="12034" width="45.7109375" style="386" customWidth="1"/>
    <col min="12035" max="12035" width="15.7109375" style="386" customWidth="1"/>
    <col min="12036" max="12037" width="17.7109375" style="386" customWidth="1"/>
    <col min="12038" max="12038" width="15.28515625" style="386" customWidth="1"/>
    <col min="12039" max="12039" width="35.7109375" style="386" customWidth="1"/>
    <col min="12040" max="12040" width="17.7109375" style="386" customWidth="1"/>
    <col min="12041" max="12041" width="15.28515625" style="386" customWidth="1"/>
    <col min="12042" max="12042" width="30.7109375" style="386" customWidth="1"/>
    <col min="12043" max="12208" width="8.7109375" style="386" customWidth="1"/>
    <col min="12209" max="12209" width="10.42578125" style="386" customWidth="1"/>
    <col min="12210" max="12210" width="80.42578125" style="386" customWidth="1"/>
    <col min="12211" max="12211" width="19.5703125" style="386" customWidth="1"/>
    <col min="12212" max="12288" width="27.7109375" style="386"/>
    <col min="12289" max="12289" width="8.7109375" style="386" customWidth="1"/>
    <col min="12290" max="12290" width="45.7109375" style="386" customWidth="1"/>
    <col min="12291" max="12291" width="15.7109375" style="386" customWidth="1"/>
    <col min="12292" max="12293" width="17.7109375" style="386" customWidth="1"/>
    <col min="12294" max="12294" width="15.28515625" style="386" customWidth="1"/>
    <col min="12295" max="12295" width="35.7109375" style="386" customWidth="1"/>
    <col min="12296" max="12296" width="17.7109375" style="386" customWidth="1"/>
    <col min="12297" max="12297" width="15.28515625" style="386" customWidth="1"/>
    <col min="12298" max="12298" width="30.7109375" style="386" customWidth="1"/>
    <col min="12299" max="12464" width="8.7109375" style="386" customWidth="1"/>
    <col min="12465" max="12465" width="10.42578125" style="386" customWidth="1"/>
    <col min="12466" max="12466" width="80.42578125" style="386" customWidth="1"/>
    <col min="12467" max="12467" width="19.5703125" style="386" customWidth="1"/>
    <col min="12468" max="12544" width="27.7109375" style="386"/>
    <col min="12545" max="12545" width="8.7109375" style="386" customWidth="1"/>
    <col min="12546" max="12546" width="45.7109375" style="386" customWidth="1"/>
    <col min="12547" max="12547" width="15.7109375" style="386" customWidth="1"/>
    <col min="12548" max="12549" width="17.7109375" style="386" customWidth="1"/>
    <col min="12550" max="12550" width="15.28515625" style="386" customWidth="1"/>
    <col min="12551" max="12551" width="35.7109375" style="386" customWidth="1"/>
    <col min="12552" max="12552" width="17.7109375" style="386" customWidth="1"/>
    <col min="12553" max="12553" width="15.28515625" style="386" customWidth="1"/>
    <col min="12554" max="12554" width="30.7109375" style="386" customWidth="1"/>
    <col min="12555" max="12720" width="8.7109375" style="386" customWidth="1"/>
    <col min="12721" max="12721" width="10.42578125" style="386" customWidth="1"/>
    <col min="12722" max="12722" width="80.42578125" style="386" customWidth="1"/>
    <col min="12723" max="12723" width="19.5703125" style="386" customWidth="1"/>
    <col min="12724" max="12800" width="27.7109375" style="386"/>
    <col min="12801" max="12801" width="8.7109375" style="386" customWidth="1"/>
    <col min="12802" max="12802" width="45.7109375" style="386" customWidth="1"/>
    <col min="12803" max="12803" width="15.7109375" style="386" customWidth="1"/>
    <col min="12804" max="12805" width="17.7109375" style="386" customWidth="1"/>
    <col min="12806" max="12806" width="15.28515625" style="386" customWidth="1"/>
    <col min="12807" max="12807" width="35.7109375" style="386" customWidth="1"/>
    <col min="12808" max="12808" width="17.7109375" style="386" customWidth="1"/>
    <col min="12809" max="12809" width="15.28515625" style="386" customWidth="1"/>
    <col min="12810" max="12810" width="30.7109375" style="386" customWidth="1"/>
    <col min="12811" max="12976" width="8.7109375" style="386" customWidth="1"/>
    <col min="12977" max="12977" width="10.42578125" style="386" customWidth="1"/>
    <col min="12978" max="12978" width="80.42578125" style="386" customWidth="1"/>
    <col min="12979" max="12979" width="19.5703125" style="386" customWidth="1"/>
    <col min="12980" max="13056" width="27.7109375" style="386"/>
    <col min="13057" max="13057" width="8.7109375" style="386" customWidth="1"/>
    <col min="13058" max="13058" width="45.7109375" style="386" customWidth="1"/>
    <col min="13059" max="13059" width="15.7109375" style="386" customWidth="1"/>
    <col min="13060" max="13061" width="17.7109375" style="386" customWidth="1"/>
    <col min="13062" max="13062" width="15.28515625" style="386" customWidth="1"/>
    <col min="13063" max="13063" width="35.7109375" style="386" customWidth="1"/>
    <col min="13064" max="13064" width="17.7109375" style="386" customWidth="1"/>
    <col min="13065" max="13065" width="15.28515625" style="386" customWidth="1"/>
    <col min="13066" max="13066" width="30.7109375" style="386" customWidth="1"/>
    <col min="13067" max="13232" width="8.7109375" style="386" customWidth="1"/>
    <col min="13233" max="13233" width="10.42578125" style="386" customWidth="1"/>
    <col min="13234" max="13234" width="80.42578125" style="386" customWidth="1"/>
    <col min="13235" max="13235" width="19.5703125" style="386" customWidth="1"/>
    <col min="13236" max="13312" width="27.7109375" style="386"/>
    <col min="13313" max="13313" width="8.7109375" style="386" customWidth="1"/>
    <col min="13314" max="13314" width="45.7109375" style="386" customWidth="1"/>
    <col min="13315" max="13315" width="15.7109375" style="386" customWidth="1"/>
    <col min="13316" max="13317" width="17.7109375" style="386" customWidth="1"/>
    <col min="13318" max="13318" width="15.28515625" style="386" customWidth="1"/>
    <col min="13319" max="13319" width="35.7109375" style="386" customWidth="1"/>
    <col min="13320" max="13320" width="17.7109375" style="386" customWidth="1"/>
    <col min="13321" max="13321" width="15.28515625" style="386" customWidth="1"/>
    <col min="13322" max="13322" width="30.7109375" style="386" customWidth="1"/>
    <col min="13323" max="13488" width="8.7109375" style="386" customWidth="1"/>
    <col min="13489" max="13489" width="10.42578125" style="386" customWidth="1"/>
    <col min="13490" max="13490" width="80.42578125" style="386" customWidth="1"/>
    <col min="13491" max="13491" width="19.5703125" style="386" customWidth="1"/>
    <col min="13492" max="13568" width="27.7109375" style="386"/>
    <col min="13569" max="13569" width="8.7109375" style="386" customWidth="1"/>
    <col min="13570" max="13570" width="45.7109375" style="386" customWidth="1"/>
    <col min="13571" max="13571" width="15.7109375" style="386" customWidth="1"/>
    <col min="13572" max="13573" width="17.7109375" style="386" customWidth="1"/>
    <col min="13574" max="13574" width="15.28515625" style="386" customWidth="1"/>
    <col min="13575" max="13575" width="35.7109375" style="386" customWidth="1"/>
    <col min="13576" max="13576" width="17.7109375" style="386" customWidth="1"/>
    <col min="13577" max="13577" width="15.28515625" style="386" customWidth="1"/>
    <col min="13578" max="13578" width="30.7109375" style="386" customWidth="1"/>
    <col min="13579" max="13744" width="8.7109375" style="386" customWidth="1"/>
    <col min="13745" max="13745" width="10.42578125" style="386" customWidth="1"/>
    <col min="13746" max="13746" width="80.42578125" style="386" customWidth="1"/>
    <col min="13747" max="13747" width="19.5703125" style="386" customWidth="1"/>
    <col min="13748" max="13824" width="27.7109375" style="386"/>
    <col min="13825" max="13825" width="8.7109375" style="386" customWidth="1"/>
    <col min="13826" max="13826" width="45.7109375" style="386" customWidth="1"/>
    <col min="13827" max="13827" width="15.7109375" style="386" customWidth="1"/>
    <col min="13828" max="13829" width="17.7109375" style="386" customWidth="1"/>
    <col min="13830" max="13830" width="15.28515625" style="386" customWidth="1"/>
    <col min="13831" max="13831" width="35.7109375" style="386" customWidth="1"/>
    <col min="13832" max="13832" width="17.7109375" style="386" customWidth="1"/>
    <col min="13833" max="13833" width="15.28515625" style="386" customWidth="1"/>
    <col min="13834" max="13834" width="30.7109375" style="386" customWidth="1"/>
    <col min="13835" max="14000" width="8.7109375" style="386" customWidth="1"/>
    <col min="14001" max="14001" width="10.42578125" style="386" customWidth="1"/>
    <col min="14002" max="14002" width="80.42578125" style="386" customWidth="1"/>
    <col min="14003" max="14003" width="19.5703125" style="386" customWidth="1"/>
    <col min="14004" max="14080" width="27.7109375" style="386"/>
    <col min="14081" max="14081" width="8.7109375" style="386" customWidth="1"/>
    <col min="14082" max="14082" width="45.7109375" style="386" customWidth="1"/>
    <col min="14083" max="14083" width="15.7109375" style="386" customWidth="1"/>
    <col min="14084" max="14085" width="17.7109375" style="386" customWidth="1"/>
    <col min="14086" max="14086" width="15.28515625" style="386" customWidth="1"/>
    <col min="14087" max="14087" width="35.7109375" style="386" customWidth="1"/>
    <col min="14088" max="14088" width="17.7109375" style="386" customWidth="1"/>
    <col min="14089" max="14089" width="15.28515625" style="386" customWidth="1"/>
    <col min="14090" max="14090" width="30.7109375" style="386" customWidth="1"/>
    <col min="14091" max="14256" width="8.7109375" style="386" customWidth="1"/>
    <col min="14257" max="14257" width="10.42578125" style="386" customWidth="1"/>
    <col min="14258" max="14258" width="80.42578125" style="386" customWidth="1"/>
    <col min="14259" max="14259" width="19.5703125" style="386" customWidth="1"/>
    <col min="14260" max="14336" width="27.7109375" style="386"/>
    <col min="14337" max="14337" width="8.7109375" style="386" customWidth="1"/>
    <col min="14338" max="14338" width="45.7109375" style="386" customWidth="1"/>
    <col min="14339" max="14339" width="15.7109375" style="386" customWidth="1"/>
    <col min="14340" max="14341" width="17.7109375" style="386" customWidth="1"/>
    <col min="14342" max="14342" width="15.28515625" style="386" customWidth="1"/>
    <col min="14343" max="14343" width="35.7109375" style="386" customWidth="1"/>
    <col min="14344" max="14344" width="17.7109375" style="386" customWidth="1"/>
    <col min="14345" max="14345" width="15.28515625" style="386" customWidth="1"/>
    <col min="14346" max="14346" width="30.7109375" style="386" customWidth="1"/>
    <col min="14347" max="14512" width="8.7109375" style="386" customWidth="1"/>
    <col min="14513" max="14513" width="10.42578125" style="386" customWidth="1"/>
    <col min="14514" max="14514" width="80.42578125" style="386" customWidth="1"/>
    <col min="14515" max="14515" width="19.5703125" style="386" customWidth="1"/>
    <col min="14516" max="14592" width="27.7109375" style="386"/>
    <col min="14593" max="14593" width="8.7109375" style="386" customWidth="1"/>
    <col min="14594" max="14594" width="45.7109375" style="386" customWidth="1"/>
    <col min="14595" max="14595" width="15.7109375" style="386" customWidth="1"/>
    <col min="14596" max="14597" width="17.7109375" style="386" customWidth="1"/>
    <col min="14598" max="14598" width="15.28515625" style="386" customWidth="1"/>
    <col min="14599" max="14599" width="35.7109375" style="386" customWidth="1"/>
    <col min="14600" max="14600" width="17.7109375" style="386" customWidth="1"/>
    <col min="14601" max="14601" width="15.28515625" style="386" customWidth="1"/>
    <col min="14602" max="14602" width="30.7109375" style="386" customWidth="1"/>
    <col min="14603" max="14768" width="8.7109375" style="386" customWidth="1"/>
    <col min="14769" max="14769" width="10.42578125" style="386" customWidth="1"/>
    <col min="14770" max="14770" width="80.42578125" style="386" customWidth="1"/>
    <col min="14771" max="14771" width="19.5703125" style="386" customWidth="1"/>
    <col min="14772" max="14848" width="27.7109375" style="386"/>
    <col min="14849" max="14849" width="8.7109375" style="386" customWidth="1"/>
    <col min="14850" max="14850" width="45.7109375" style="386" customWidth="1"/>
    <col min="14851" max="14851" width="15.7109375" style="386" customWidth="1"/>
    <col min="14852" max="14853" width="17.7109375" style="386" customWidth="1"/>
    <col min="14854" max="14854" width="15.28515625" style="386" customWidth="1"/>
    <col min="14855" max="14855" width="35.7109375" style="386" customWidth="1"/>
    <col min="14856" max="14856" width="17.7109375" style="386" customWidth="1"/>
    <col min="14857" max="14857" width="15.28515625" style="386" customWidth="1"/>
    <col min="14858" max="14858" width="30.7109375" style="386" customWidth="1"/>
    <col min="14859" max="15024" width="8.7109375" style="386" customWidth="1"/>
    <col min="15025" max="15025" width="10.42578125" style="386" customWidth="1"/>
    <col min="15026" max="15026" width="80.42578125" style="386" customWidth="1"/>
    <col min="15027" max="15027" width="19.5703125" style="386" customWidth="1"/>
    <col min="15028" max="15104" width="27.7109375" style="386"/>
    <col min="15105" max="15105" width="8.7109375" style="386" customWidth="1"/>
    <col min="15106" max="15106" width="45.7109375" style="386" customWidth="1"/>
    <col min="15107" max="15107" width="15.7109375" style="386" customWidth="1"/>
    <col min="15108" max="15109" width="17.7109375" style="386" customWidth="1"/>
    <col min="15110" max="15110" width="15.28515625" style="386" customWidth="1"/>
    <col min="15111" max="15111" width="35.7109375" style="386" customWidth="1"/>
    <col min="15112" max="15112" width="17.7109375" style="386" customWidth="1"/>
    <col min="15113" max="15113" width="15.28515625" style="386" customWidth="1"/>
    <col min="15114" max="15114" width="30.7109375" style="386" customWidth="1"/>
    <col min="15115" max="15280" width="8.7109375" style="386" customWidth="1"/>
    <col min="15281" max="15281" width="10.42578125" style="386" customWidth="1"/>
    <col min="15282" max="15282" width="80.42578125" style="386" customWidth="1"/>
    <col min="15283" max="15283" width="19.5703125" style="386" customWidth="1"/>
    <col min="15284" max="15360" width="27.7109375" style="386"/>
    <col min="15361" max="15361" width="8.7109375" style="386" customWidth="1"/>
    <col min="15362" max="15362" width="45.7109375" style="386" customWidth="1"/>
    <col min="15363" max="15363" width="15.7109375" style="386" customWidth="1"/>
    <col min="15364" max="15365" width="17.7109375" style="386" customWidth="1"/>
    <col min="15366" max="15366" width="15.28515625" style="386" customWidth="1"/>
    <col min="15367" max="15367" width="35.7109375" style="386" customWidth="1"/>
    <col min="15368" max="15368" width="17.7109375" style="386" customWidth="1"/>
    <col min="15369" max="15369" width="15.28515625" style="386" customWidth="1"/>
    <col min="15370" max="15370" width="30.7109375" style="386" customWidth="1"/>
    <col min="15371" max="15536" width="8.7109375" style="386" customWidth="1"/>
    <col min="15537" max="15537" width="10.42578125" style="386" customWidth="1"/>
    <col min="15538" max="15538" width="80.42578125" style="386" customWidth="1"/>
    <col min="15539" max="15539" width="19.5703125" style="386" customWidth="1"/>
    <col min="15540" max="15616" width="27.7109375" style="386"/>
    <col min="15617" max="15617" width="8.7109375" style="386" customWidth="1"/>
    <col min="15618" max="15618" width="45.7109375" style="386" customWidth="1"/>
    <col min="15619" max="15619" width="15.7109375" style="386" customWidth="1"/>
    <col min="15620" max="15621" width="17.7109375" style="386" customWidth="1"/>
    <col min="15622" max="15622" width="15.28515625" style="386" customWidth="1"/>
    <col min="15623" max="15623" width="35.7109375" style="386" customWidth="1"/>
    <col min="15624" max="15624" width="17.7109375" style="386" customWidth="1"/>
    <col min="15625" max="15625" width="15.28515625" style="386" customWidth="1"/>
    <col min="15626" max="15626" width="30.7109375" style="386" customWidth="1"/>
    <col min="15627" max="15792" width="8.7109375" style="386" customWidth="1"/>
    <col min="15793" max="15793" width="10.42578125" style="386" customWidth="1"/>
    <col min="15794" max="15794" width="80.42578125" style="386" customWidth="1"/>
    <col min="15795" max="15795" width="19.5703125" style="386" customWidth="1"/>
    <col min="15796" max="15872" width="27.7109375" style="386"/>
    <col min="15873" max="15873" width="8.7109375" style="386" customWidth="1"/>
    <col min="15874" max="15874" width="45.7109375" style="386" customWidth="1"/>
    <col min="15875" max="15875" width="15.7109375" style="386" customWidth="1"/>
    <col min="15876" max="15877" width="17.7109375" style="386" customWidth="1"/>
    <col min="15878" max="15878" width="15.28515625" style="386" customWidth="1"/>
    <col min="15879" max="15879" width="35.7109375" style="386" customWidth="1"/>
    <col min="15880" max="15880" width="17.7109375" style="386" customWidth="1"/>
    <col min="15881" max="15881" width="15.28515625" style="386" customWidth="1"/>
    <col min="15882" max="15882" width="30.7109375" style="386" customWidth="1"/>
    <col min="15883" max="16048" width="8.7109375" style="386" customWidth="1"/>
    <col min="16049" max="16049" width="10.42578125" style="386" customWidth="1"/>
    <col min="16050" max="16050" width="80.42578125" style="386" customWidth="1"/>
    <col min="16051" max="16051" width="19.5703125" style="386" customWidth="1"/>
    <col min="16052" max="16128" width="27.7109375" style="386"/>
    <col min="16129" max="16129" width="8.7109375" style="386" customWidth="1"/>
    <col min="16130" max="16130" width="45.7109375" style="386" customWidth="1"/>
    <col min="16131" max="16131" width="15.7109375" style="386" customWidth="1"/>
    <col min="16132" max="16133" width="17.7109375" style="386" customWidth="1"/>
    <col min="16134" max="16134" width="15.28515625" style="386" customWidth="1"/>
    <col min="16135" max="16135" width="35.7109375" style="386" customWidth="1"/>
    <col min="16136" max="16136" width="17.7109375" style="386" customWidth="1"/>
    <col min="16137" max="16137" width="15.28515625" style="386" customWidth="1"/>
    <col min="16138" max="16138" width="30.7109375" style="386" customWidth="1"/>
    <col min="16139" max="16304" width="8.7109375" style="386" customWidth="1"/>
    <col min="16305" max="16305" width="10.42578125" style="386" customWidth="1"/>
    <col min="16306" max="16306" width="80.42578125" style="386" customWidth="1"/>
    <col min="16307" max="16307" width="19.5703125" style="386" customWidth="1"/>
    <col min="16308" max="16384" width="27.7109375" style="386"/>
  </cols>
  <sheetData>
    <row r="1" spans="1:10" x14ac:dyDescent="0.3">
      <c r="J1" s="1064" t="s">
        <v>2062</v>
      </c>
    </row>
    <row r="2" spans="1:10" s="385" customFormat="1" ht="18" customHeight="1" x14ac:dyDescent="0.25">
      <c r="A2" s="1773" t="s">
        <v>356</v>
      </c>
      <c r="B2" s="1773"/>
      <c r="C2" s="1773"/>
      <c r="D2" s="1773"/>
      <c r="E2" s="1773"/>
      <c r="F2" s="1773"/>
      <c r="G2" s="1773"/>
      <c r="H2" s="1773"/>
      <c r="I2" s="1773"/>
      <c r="J2" s="1773"/>
    </row>
    <row r="3" spans="1:10" s="385" customFormat="1" ht="18" x14ac:dyDescent="0.25">
      <c r="A3" s="1773" t="s">
        <v>357</v>
      </c>
      <c r="B3" s="1773"/>
      <c r="C3" s="1773"/>
      <c r="D3" s="1773"/>
      <c r="E3" s="1773"/>
      <c r="F3" s="1773"/>
      <c r="G3" s="1773"/>
      <c r="H3" s="1773"/>
      <c r="I3" s="1773"/>
      <c r="J3" s="1773"/>
    </row>
    <row r="4" spans="1:10" x14ac:dyDescent="0.3">
      <c r="A4" s="1936" t="s">
        <v>514</v>
      </c>
      <c r="B4" s="1936"/>
      <c r="C4" s="1936"/>
      <c r="D4" s="1936"/>
      <c r="E4" s="1936"/>
      <c r="F4" s="1936"/>
      <c r="G4" s="1936"/>
      <c r="H4" s="1936"/>
      <c r="I4" s="1936"/>
      <c r="J4" s="1936"/>
    </row>
    <row r="5" spans="1:10" s="387" customFormat="1" x14ac:dyDescent="0.3">
      <c r="A5" s="1937" t="s">
        <v>191</v>
      </c>
      <c r="B5" s="1937"/>
      <c r="C5" s="1937"/>
      <c r="D5" s="1937"/>
      <c r="E5" s="1937"/>
      <c r="F5" s="1937"/>
      <c r="G5" s="1937"/>
      <c r="H5" s="1937"/>
      <c r="I5" s="1937"/>
      <c r="J5" s="1937"/>
    </row>
    <row r="6" spans="1:10" s="387" customFormat="1" x14ac:dyDescent="0.3">
      <c r="A6" s="1938"/>
      <c r="B6" s="1938"/>
      <c r="C6" s="1938"/>
      <c r="D6" s="1938"/>
      <c r="E6" s="1938"/>
      <c r="F6" s="1938"/>
      <c r="G6" s="1938"/>
      <c r="H6" s="1938"/>
      <c r="I6" s="1938"/>
      <c r="J6" s="1938"/>
    </row>
    <row r="7" spans="1:10" s="388" customFormat="1" ht="135.75" customHeight="1" x14ac:dyDescent="0.25">
      <c r="A7" s="207" t="s">
        <v>6</v>
      </c>
      <c r="B7" s="208" t="s">
        <v>194</v>
      </c>
      <c r="C7" s="208" t="s">
        <v>195</v>
      </c>
      <c r="D7" s="209" t="s">
        <v>196</v>
      </c>
      <c r="E7" s="210" t="s">
        <v>515</v>
      </c>
      <c r="F7" s="210" t="s">
        <v>198</v>
      </c>
      <c r="G7" s="208" t="s">
        <v>359</v>
      </c>
      <c r="H7" s="208" t="s">
        <v>200</v>
      </c>
      <c r="I7" s="208" t="s">
        <v>201</v>
      </c>
      <c r="J7" s="208" t="s">
        <v>202</v>
      </c>
    </row>
    <row r="8" spans="1:10" s="391" customFormat="1" ht="21.75" customHeight="1" x14ac:dyDescent="0.3">
      <c r="A8" s="389">
        <v>1</v>
      </c>
      <c r="B8" s="390">
        <v>2</v>
      </c>
      <c r="C8" s="390">
        <v>3</v>
      </c>
      <c r="D8" s="389">
        <v>4</v>
      </c>
      <c r="E8" s="389">
        <v>5</v>
      </c>
      <c r="F8" s="389">
        <v>6</v>
      </c>
      <c r="G8" s="389">
        <v>7</v>
      </c>
      <c r="H8" s="389">
        <v>8</v>
      </c>
      <c r="I8" s="389">
        <v>9</v>
      </c>
      <c r="J8" s="389">
        <v>10</v>
      </c>
    </row>
    <row r="9" spans="1:10" x14ac:dyDescent="0.3">
      <c r="A9" s="1869" t="s">
        <v>516</v>
      </c>
      <c r="B9" s="1869"/>
      <c r="C9" s="1869"/>
      <c r="D9" s="1869"/>
      <c r="E9" s="1869"/>
      <c r="F9" s="1869"/>
      <c r="G9" s="1869"/>
      <c r="H9" s="1869"/>
      <c r="I9" s="1869"/>
      <c r="J9" s="1869"/>
    </row>
    <row r="10" spans="1:10" s="395" customFormat="1" x14ac:dyDescent="0.3">
      <c r="A10" s="1925" t="s">
        <v>16</v>
      </c>
      <c r="B10" s="1928" t="s">
        <v>517</v>
      </c>
      <c r="C10" s="392" t="s">
        <v>235</v>
      </c>
      <c r="D10" s="393">
        <v>0</v>
      </c>
      <c r="E10" s="393">
        <v>0</v>
      </c>
      <c r="F10" s="393">
        <v>0</v>
      </c>
      <c r="G10" s="1860"/>
      <c r="H10" s="393">
        <v>0</v>
      </c>
      <c r="I10" s="393">
        <v>0</v>
      </c>
      <c r="J10" s="394"/>
    </row>
    <row r="11" spans="1:10" s="395" customFormat="1" ht="78" customHeight="1" x14ac:dyDescent="0.3">
      <c r="A11" s="1926"/>
      <c r="B11" s="1929"/>
      <c r="C11" s="392" t="s">
        <v>205</v>
      </c>
      <c r="D11" s="393">
        <v>0</v>
      </c>
      <c r="E11" s="393">
        <v>0</v>
      </c>
      <c r="F11" s="393">
        <v>0</v>
      </c>
      <c r="G11" s="1861"/>
      <c r="H11" s="393">
        <v>0</v>
      </c>
      <c r="I11" s="393">
        <v>0</v>
      </c>
      <c r="J11" s="1931"/>
    </row>
    <row r="12" spans="1:10" s="395" customFormat="1" ht="90" x14ac:dyDescent="0.3">
      <c r="A12" s="1927"/>
      <c r="B12" s="1930"/>
      <c r="C12" s="392" t="s">
        <v>214</v>
      </c>
      <c r="D12" s="393">
        <v>0</v>
      </c>
      <c r="E12" s="393">
        <v>0</v>
      </c>
      <c r="F12" s="393">
        <v>0</v>
      </c>
      <c r="G12" s="1862"/>
      <c r="H12" s="393">
        <v>0</v>
      </c>
      <c r="I12" s="393">
        <v>0</v>
      </c>
      <c r="J12" s="1932"/>
    </row>
    <row r="13" spans="1:10" s="395" customFormat="1" x14ac:dyDescent="0.3">
      <c r="A13" s="1933" t="s">
        <v>206</v>
      </c>
      <c r="B13" s="1876" t="s">
        <v>518</v>
      </c>
      <c r="C13" s="392" t="s">
        <v>235</v>
      </c>
      <c r="D13" s="396">
        <v>0</v>
      </c>
      <c r="E13" s="396">
        <v>0</v>
      </c>
      <c r="F13" s="396">
        <v>0</v>
      </c>
      <c r="G13" s="394"/>
      <c r="H13" s="396">
        <v>0</v>
      </c>
      <c r="I13" s="396">
        <v>0</v>
      </c>
      <c r="J13" s="394"/>
    </row>
    <row r="14" spans="1:10" s="395" customFormat="1" ht="90" x14ac:dyDescent="0.3">
      <c r="A14" s="1934"/>
      <c r="B14" s="1877"/>
      <c r="C14" s="392" t="s">
        <v>205</v>
      </c>
      <c r="D14" s="396">
        <v>0</v>
      </c>
      <c r="E14" s="396">
        <v>0</v>
      </c>
      <c r="F14" s="396">
        <v>0</v>
      </c>
      <c r="G14" s="1931"/>
      <c r="H14" s="396">
        <v>0</v>
      </c>
      <c r="I14" s="396">
        <v>0</v>
      </c>
      <c r="J14" s="1860" t="s">
        <v>388</v>
      </c>
    </row>
    <row r="15" spans="1:10" s="395" customFormat="1" ht="90" x14ac:dyDescent="0.3">
      <c r="A15" s="1935"/>
      <c r="B15" s="1878"/>
      <c r="C15" s="392" t="s">
        <v>214</v>
      </c>
      <c r="D15" s="396">
        <v>0</v>
      </c>
      <c r="E15" s="396">
        <v>0</v>
      </c>
      <c r="F15" s="396">
        <v>0</v>
      </c>
      <c r="G15" s="1932"/>
      <c r="H15" s="396">
        <v>0</v>
      </c>
      <c r="I15" s="396">
        <v>0</v>
      </c>
      <c r="J15" s="1862"/>
    </row>
    <row r="16" spans="1:10" ht="22.5" customHeight="1" x14ac:dyDescent="0.3">
      <c r="A16" s="1872" t="s">
        <v>24</v>
      </c>
      <c r="B16" s="1906" t="s">
        <v>519</v>
      </c>
      <c r="C16" s="392" t="s">
        <v>235</v>
      </c>
      <c r="D16" s="393">
        <f>D17+D18</f>
        <v>2136836.9299999997</v>
      </c>
      <c r="E16" s="393">
        <f>E17+E18</f>
        <v>2127450.9500000002</v>
      </c>
      <c r="F16" s="397">
        <f>E16/D16*100</f>
        <v>99.560753566721644</v>
      </c>
      <c r="G16" s="1860"/>
      <c r="H16" s="393">
        <f>E16</f>
        <v>2127450.9500000002</v>
      </c>
      <c r="I16" s="393">
        <f t="shared" ref="I16:I43" si="0">F16</f>
        <v>99.560753566721644</v>
      </c>
      <c r="J16" s="1871"/>
    </row>
    <row r="17" spans="1:10" ht="74.25" customHeight="1" x14ac:dyDescent="0.3">
      <c r="A17" s="1872"/>
      <c r="B17" s="1906"/>
      <c r="C17" s="392" t="s">
        <v>205</v>
      </c>
      <c r="D17" s="393">
        <f>D20+D22+D23</f>
        <v>1575564</v>
      </c>
      <c r="E17" s="393">
        <f>E20+E22+E23</f>
        <v>1566178.02</v>
      </c>
      <c r="F17" s="397">
        <f>E17/D17*100</f>
        <v>99.404278087085004</v>
      </c>
      <c r="G17" s="1861"/>
      <c r="H17" s="393">
        <f>E17</f>
        <v>1566178.02</v>
      </c>
      <c r="I17" s="393">
        <f t="shared" si="0"/>
        <v>99.404278087085004</v>
      </c>
      <c r="J17" s="1871"/>
    </row>
    <row r="18" spans="1:10" ht="94.5" customHeight="1" x14ac:dyDescent="0.3">
      <c r="A18" s="1872"/>
      <c r="B18" s="1906"/>
      <c r="C18" s="392" t="s">
        <v>214</v>
      </c>
      <c r="D18" s="393">
        <f>D21+D24+D25</f>
        <v>561272.92999999993</v>
      </c>
      <c r="E18" s="393">
        <f>E21+E24+E25</f>
        <v>561272.92999999993</v>
      </c>
      <c r="F18" s="397">
        <f>E18/D18*100</f>
        <v>100</v>
      </c>
      <c r="G18" s="1862"/>
      <c r="H18" s="393">
        <f>E18</f>
        <v>561272.92999999993</v>
      </c>
      <c r="I18" s="393">
        <f t="shared" si="0"/>
        <v>100</v>
      </c>
      <c r="J18" s="1871"/>
    </row>
    <row r="19" spans="1:10" s="399" customFormat="1" ht="61.5" customHeight="1" x14ac:dyDescent="0.25">
      <c r="A19" s="1895" t="s">
        <v>261</v>
      </c>
      <c r="B19" s="1908" t="s">
        <v>520</v>
      </c>
      <c r="C19" s="398" t="s">
        <v>235</v>
      </c>
      <c r="D19" s="396">
        <f>D20+D21</f>
        <v>1502965.96</v>
      </c>
      <c r="E19" s="396">
        <f>SUM(E20:E21)</f>
        <v>1502748.58</v>
      </c>
      <c r="F19" s="396">
        <f t="shared" ref="F19:F43" si="1">E19/D19*100</f>
        <v>99.985536598580055</v>
      </c>
      <c r="G19" s="1924" t="s">
        <v>521</v>
      </c>
      <c r="H19" s="396">
        <f>SUM(H20:H21)</f>
        <v>1502748.58</v>
      </c>
      <c r="I19" s="396">
        <f t="shared" si="0"/>
        <v>99.985536598580055</v>
      </c>
      <c r="J19" s="1910"/>
    </row>
    <row r="20" spans="1:10" s="399" customFormat="1" ht="110.25" customHeight="1" x14ac:dyDescent="0.25">
      <c r="A20" s="1895"/>
      <c r="B20" s="1908"/>
      <c r="C20" s="398" t="s">
        <v>205</v>
      </c>
      <c r="D20" s="396">
        <v>1461539</v>
      </c>
      <c r="E20" s="396">
        <v>1461321.62</v>
      </c>
      <c r="F20" s="396">
        <f t="shared" si="1"/>
        <v>99.985126637058613</v>
      </c>
      <c r="G20" s="1924"/>
      <c r="H20" s="396">
        <f t="shared" ref="H20:H32" si="2">E20</f>
        <v>1461321.62</v>
      </c>
      <c r="I20" s="396">
        <f t="shared" si="0"/>
        <v>99.985126637058613</v>
      </c>
      <c r="J20" s="1910"/>
    </row>
    <row r="21" spans="1:10" s="399" customFormat="1" ht="104.25" customHeight="1" x14ac:dyDescent="0.25">
      <c r="A21" s="1895"/>
      <c r="B21" s="1908"/>
      <c r="C21" s="398" t="s">
        <v>214</v>
      </c>
      <c r="D21" s="396">
        <v>41426.959999999999</v>
      </c>
      <c r="E21" s="396">
        <v>41426.959999999999</v>
      </c>
      <c r="F21" s="396">
        <f t="shared" si="1"/>
        <v>100</v>
      </c>
      <c r="G21" s="1924"/>
      <c r="H21" s="396">
        <f t="shared" si="2"/>
        <v>41426.959999999999</v>
      </c>
      <c r="I21" s="396">
        <f t="shared" si="0"/>
        <v>100</v>
      </c>
      <c r="J21" s="1910"/>
    </row>
    <row r="22" spans="1:10" ht="240.75" customHeight="1" x14ac:dyDescent="0.3">
      <c r="A22" s="400" t="s">
        <v>310</v>
      </c>
      <c r="B22" s="401" t="s">
        <v>522</v>
      </c>
      <c r="C22" s="398" t="s">
        <v>205</v>
      </c>
      <c r="D22" s="396">
        <v>46742</v>
      </c>
      <c r="E22" s="396">
        <v>43301.9</v>
      </c>
      <c r="F22" s="396">
        <f t="shared" si="1"/>
        <v>92.640237901673018</v>
      </c>
      <c r="G22" s="402" t="s">
        <v>523</v>
      </c>
      <c r="H22" s="396">
        <f t="shared" si="2"/>
        <v>43301.9</v>
      </c>
      <c r="I22" s="396">
        <f t="shared" si="0"/>
        <v>92.640237901673018</v>
      </c>
      <c r="J22" s="403" t="s">
        <v>524</v>
      </c>
    </row>
    <row r="23" spans="1:10" ht="221.25" customHeight="1" x14ac:dyDescent="0.3">
      <c r="A23" s="400" t="s">
        <v>328</v>
      </c>
      <c r="B23" s="398" t="s">
        <v>525</v>
      </c>
      <c r="C23" s="398" t="s">
        <v>205</v>
      </c>
      <c r="D23" s="396">
        <v>67283</v>
      </c>
      <c r="E23" s="396">
        <v>61554.5</v>
      </c>
      <c r="F23" s="396">
        <f t="shared" si="1"/>
        <v>91.485962278733112</v>
      </c>
      <c r="G23" s="403" t="s">
        <v>526</v>
      </c>
      <c r="H23" s="396">
        <f t="shared" si="2"/>
        <v>61554.5</v>
      </c>
      <c r="I23" s="396">
        <f t="shared" si="0"/>
        <v>91.485962278733112</v>
      </c>
      <c r="J23" s="404" t="s">
        <v>527</v>
      </c>
    </row>
    <row r="24" spans="1:10" ht="162" x14ac:dyDescent="0.3">
      <c r="A24" s="400" t="s">
        <v>528</v>
      </c>
      <c r="B24" s="405" t="s">
        <v>529</v>
      </c>
      <c r="C24" s="398" t="s">
        <v>214</v>
      </c>
      <c r="D24" s="396">
        <v>497107.13</v>
      </c>
      <c r="E24" s="396">
        <v>497107.13</v>
      </c>
      <c r="F24" s="396">
        <f t="shared" si="1"/>
        <v>100</v>
      </c>
      <c r="G24" s="406" t="s">
        <v>530</v>
      </c>
      <c r="H24" s="396">
        <f t="shared" si="2"/>
        <v>497107.13</v>
      </c>
      <c r="I24" s="396">
        <f t="shared" si="0"/>
        <v>100</v>
      </c>
      <c r="J24" s="407"/>
    </row>
    <row r="25" spans="1:10" ht="288" x14ac:dyDescent="0.3">
      <c r="A25" s="400" t="s">
        <v>531</v>
      </c>
      <c r="B25" s="408" t="s">
        <v>532</v>
      </c>
      <c r="C25" s="398" t="s">
        <v>214</v>
      </c>
      <c r="D25" s="396">
        <v>22738.84</v>
      </c>
      <c r="E25" s="396">
        <v>22738.84</v>
      </c>
      <c r="F25" s="396">
        <f t="shared" si="1"/>
        <v>100</v>
      </c>
      <c r="G25" s="409" t="s">
        <v>533</v>
      </c>
      <c r="H25" s="396">
        <f t="shared" si="2"/>
        <v>22738.84</v>
      </c>
      <c r="I25" s="396">
        <f t="shared" si="0"/>
        <v>100</v>
      </c>
      <c r="J25" s="403"/>
    </row>
    <row r="26" spans="1:10" ht="25.5" customHeight="1" x14ac:dyDescent="0.3">
      <c r="A26" s="1873" t="s">
        <v>534</v>
      </c>
      <c r="B26" s="1901" t="s">
        <v>535</v>
      </c>
      <c r="C26" s="398" t="s">
        <v>235</v>
      </c>
      <c r="D26" s="396">
        <v>0</v>
      </c>
      <c r="E26" s="396">
        <v>0</v>
      </c>
      <c r="F26" s="396">
        <v>0</v>
      </c>
      <c r="G26" s="1919"/>
      <c r="H26" s="396">
        <v>0</v>
      </c>
      <c r="I26" s="396">
        <v>0</v>
      </c>
      <c r="J26" s="403"/>
    </row>
    <row r="27" spans="1:10" ht="72" x14ac:dyDescent="0.3">
      <c r="A27" s="1874"/>
      <c r="B27" s="1902"/>
      <c r="C27" s="398" t="s">
        <v>205</v>
      </c>
      <c r="D27" s="396">
        <v>0</v>
      </c>
      <c r="E27" s="396">
        <v>0</v>
      </c>
      <c r="F27" s="396">
        <v>0</v>
      </c>
      <c r="G27" s="1920"/>
      <c r="H27" s="396">
        <v>0</v>
      </c>
      <c r="I27" s="396">
        <v>0</v>
      </c>
      <c r="J27" s="1912" t="s">
        <v>388</v>
      </c>
    </row>
    <row r="28" spans="1:10" ht="90" x14ac:dyDescent="0.3">
      <c r="A28" s="1875"/>
      <c r="B28" s="1903"/>
      <c r="C28" s="398" t="s">
        <v>214</v>
      </c>
      <c r="D28" s="396">
        <v>0</v>
      </c>
      <c r="E28" s="396">
        <v>0</v>
      </c>
      <c r="F28" s="396">
        <v>0</v>
      </c>
      <c r="G28" s="1921"/>
      <c r="H28" s="396">
        <v>0</v>
      </c>
      <c r="I28" s="396">
        <v>0</v>
      </c>
      <c r="J28" s="1913"/>
    </row>
    <row r="29" spans="1:10" ht="37.5" customHeight="1" x14ac:dyDescent="0.3">
      <c r="A29" s="1914" t="s">
        <v>36</v>
      </c>
      <c r="B29" s="1906" t="s">
        <v>536</v>
      </c>
      <c r="C29" s="410" t="s">
        <v>235</v>
      </c>
      <c r="D29" s="411">
        <f>SUM(D30:D32)</f>
        <v>20774.22</v>
      </c>
      <c r="E29" s="411">
        <f>SUM(E30:E32)</f>
        <v>19370.32</v>
      </c>
      <c r="F29" s="393">
        <f t="shared" si="1"/>
        <v>93.24210487806522</v>
      </c>
      <c r="G29" s="1915"/>
      <c r="H29" s="393">
        <f t="shared" si="2"/>
        <v>19370.32</v>
      </c>
      <c r="I29" s="393">
        <f t="shared" si="0"/>
        <v>93.24210487806522</v>
      </c>
      <c r="J29" s="1918"/>
    </row>
    <row r="30" spans="1:10" ht="72" customHeight="1" x14ac:dyDescent="0.3">
      <c r="A30" s="1914"/>
      <c r="B30" s="1906"/>
      <c r="C30" s="410" t="s">
        <v>537</v>
      </c>
      <c r="D30" s="411">
        <f t="shared" ref="D30" si="3">D37</f>
        <v>9253.48</v>
      </c>
      <c r="E30" s="411">
        <f>E37</f>
        <v>9253.2900000000009</v>
      </c>
      <c r="F30" s="393">
        <f t="shared" si="1"/>
        <v>99.997946718423776</v>
      </c>
      <c r="G30" s="1916"/>
      <c r="H30" s="393">
        <f t="shared" si="2"/>
        <v>9253.2900000000009</v>
      </c>
      <c r="I30" s="393">
        <f t="shared" si="0"/>
        <v>99.997946718423776</v>
      </c>
      <c r="J30" s="1918"/>
    </row>
    <row r="31" spans="1:10" ht="70.5" customHeight="1" x14ac:dyDescent="0.3">
      <c r="A31" s="1914"/>
      <c r="B31" s="1906"/>
      <c r="C31" s="410" t="s">
        <v>205</v>
      </c>
      <c r="D31" s="411">
        <f>D34+D38</f>
        <v>8260.52</v>
      </c>
      <c r="E31" s="411">
        <f>E34+E38</f>
        <v>7383.2099999999991</v>
      </c>
      <c r="F31" s="393">
        <f t="shared" si="1"/>
        <v>89.379482163350474</v>
      </c>
      <c r="G31" s="1916"/>
      <c r="H31" s="393">
        <f t="shared" si="2"/>
        <v>7383.2099999999991</v>
      </c>
      <c r="I31" s="393">
        <f t="shared" si="0"/>
        <v>89.379482163350474</v>
      </c>
      <c r="J31" s="1918"/>
    </row>
    <row r="32" spans="1:10" ht="90" customHeight="1" x14ac:dyDescent="0.3">
      <c r="A32" s="1914"/>
      <c r="B32" s="1906"/>
      <c r="C32" s="410" t="s">
        <v>214</v>
      </c>
      <c r="D32" s="411">
        <f>D35+D39</f>
        <v>3260.22</v>
      </c>
      <c r="E32" s="411">
        <f>E35+E39</f>
        <v>2733.8199999999997</v>
      </c>
      <c r="F32" s="393">
        <f t="shared" si="1"/>
        <v>83.853850353657108</v>
      </c>
      <c r="G32" s="1917"/>
      <c r="H32" s="393">
        <f t="shared" si="2"/>
        <v>2733.8199999999997</v>
      </c>
      <c r="I32" s="393">
        <f t="shared" si="0"/>
        <v>83.853850353657108</v>
      </c>
      <c r="J32" s="1918"/>
    </row>
    <row r="33" spans="1:10" ht="20.25" customHeight="1" x14ac:dyDescent="0.3">
      <c r="A33" s="1895" t="s">
        <v>38</v>
      </c>
      <c r="B33" s="1908" t="s">
        <v>538</v>
      </c>
      <c r="C33" s="412" t="s">
        <v>235</v>
      </c>
      <c r="D33" s="396">
        <f>D34+D35</f>
        <v>8282</v>
      </c>
      <c r="E33" s="396">
        <f>E34+E35</f>
        <v>6878.3799999999992</v>
      </c>
      <c r="F33" s="396">
        <f>E33/D33*100</f>
        <v>83.052161313692324</v>
      </c>
      <c r="G33" s="1915" t="s">
        <v>539</v>
      </c>
      <c r="H33" s="413">
        <f>H34+H35</f>
        <v>6878.3799999999992</v>
      </c>
      <c r="I33" s="413">
        <f>H33/D33*100</f>
        <v>83.052161313692324</v>
      </c>
      <c r="J33" s="414"/>
    </row>
    <row r="34" spans="1:10" ht="74.25" customHeight="1" x14ac:dyDescent="0.3">
      <c r="A34" s="1895"/>
      <c r="B34" s="1908"/>
      <c r="C34" s="398" t="s">
        <v>205</v>
      </c>
      <c r="D34" s="396">
        <v>5176</v>
      </c>
      <c r="E34" s="396">
        <v>4298.78</v>
      </c>
      <c r="F34" s="396">
        <f>E34/D34*100</f>
        <v>83.052163833075738</v>
      </c>
      <c r="G34" s="1916"/>
      <c r="H34" s="413">
        <f t="shared" ref="H34:H39" si="4">E34</f>
        <v>4298.78</v>
      </c>
      <c r="I34" s="413">
        <f>H34/D34*100</f>
        <v>83.052163833075738</v>
      </c>
      <c r="J34" s="1922" t="s">
        <v>540</v>
      </c>
    </row>
    <row r="35" spans="1:10" ht="117" customHeight="1" x14ac:dyDescent="0.3">
      <c r="A35" s="1895"/>
      <c r="B35" s="1908"/>
      <c r="C35" s="398" t="s">
        <v>214</v>
      </c>
      <c r="D35" s="396">
        <v>3106</v>
      </c>
      <c r="E35" s="396">
        <v>2579.6</v>
      </c>
      <c r="F35" s="396">
        <f>E35/D35*100</f>
        <v>83.052157115260783</v>
      </c>
      <c r="G35" s="1917"/>
      <c r="H35" s="413">
        <f t="shared" si="4"/>
        <v>2579.6</v>
      </c>
      <c r="I35" s="413">
        <f>H35/D35*100</f>
        <v>83.052157115260783</v>
      </c>
      <c r="J35" s="1922"/>
    </row>
    <row r="36" spans="1:10" ht="21.75" customHeight="1" x14ac:dyDescent="0.3">
      <c r="A36" s="1895" t="s">
        <v>40</v>
      </c>
      <c r="B36" s="1908" t="s">
        <v>541</v>
      </c>
      <c r="C36" s="415" t="s">
        <v>235</v>
      </c>
      <c r="D36" s="413">
        <f>SUM(D37:D39)</f>
        <v>12492.22</v>
      </c>
      <c r="E36" s="413">
        <f>SUM(E37:E39)</f>
        <v>12491.94</v>
      </c>
      <c r="F36" s="413">
        <f t="shared" si="1"/>
        <v>99.997758604955735</v>
      </c>
      <c r="G36" s="1923" t="s">
        <v>542</v>
      </c>
      <c r="H36" s="413">
        <f t="shared" si="4"/>
        <v>12491.94</v>
      </c>
      <c r="I36" s="413">
        <f t="shared" si="0"/>
        <v>99.997758604955735</v>
      </c>
      <c r="J36" s="1922"/>
    </row>
    <row r="37" spans="1:10" ht="81" customHeight="1" x14ac:dyDescent="0.3">
      <c r="A37" s="1895"/>
      <c r="B37" s="1908"/>
      <c r="C37" s="416" t="s">
        <v>537</v>
      </c>
      <c r="D37" s="413">
        <v>9253.48</v>
      </c>
      <c r="E37" s="413">
        <v>9253.2900000000009</v>
      </c>
      <c r="F37" s="413">
        <f t="shared" si="1"/>
        <v>99.997946718423776</v>
      </c>
      <c r="G37" s="1923"/>
      <c r="H37" s="413">
        <f t="shared" si="4"/>
        <v>9253.2900000000009</v>
      </c>
      <c r="I37" s="413">
        <f t="shared" si="0"/>
        <v>99.997946718423776</v>
      </c>
      <c r="J37" s="1922"/>
    </row>
    <row r="38" spans="1:10" ht="89.25" customHeight="1" x14ac:dyDescent="0.3">
      <c r="A38" s="1895"/>
      <c r="B38" s="1908"/>
      <c r="C38" s="416" t="s">
        <v>205</v>
      </c>
      <c r="D38" s="413">
        <v>3084.52</v>
      </c>
      <c r="E38" s="413">
        <v>3084.43</v>
      </c>
      <c r="F38" s="413">
        <f t="shared" si="1"/>
        <v>99.997082204038222</v>
      </c>
      <c r="G38" s="1923"/>
      <c r="H38" s="413">
        <f t="shared" si="4"/>
        <v>3084.43</v>
      </c>
      <c r="I38" s="413">
        <f t="shared" si="0"/>
        <v>99.997082204038222</v>
      </c>
      <c r="J38" s="1922"/>
    </row>
    <row r="39" spans="1:10" ht="100.5" customHeight="1" x14ac:dyDescent="0.3">
      <c r="A39" s="1895"/>
      <c r="B39" s="1908"/>
      <c r="C39" s="416" t="s">
        <v>214</v>
      </c>
      <c r="D39" s="413">
        <v>154.22</v>
      </c>
      <c r="E39" s="413">
        <v>154.22</v>
      </c>
      <c r="F39" s="413">
        <f t="shared" si="1"/>
        <v>100</v>
      </c>
      <c r="G39" s="1923"/>
      <c r="H39" s="413">
        <f t="shared" si="4"/>
        <v>154.22</v>
      </c>
      <c r="I39" s="413">
        <f t="shared" si="0"/>
        <v>100</v>
      </c>
      <c r="J39" s="1922"/>
    </row>
    <row r="40" spans="1:10" ht="18" customHeight="1" x14ac:dyDescent="0.3">
      <c r="A40" s="1872"/>
      <c r="B40" s="1869" t="s">
        <v>234</v>
      </c>
      <c r="C40" s="417" t="s">
        <v>235</v>
      </c>
      <c r="D40" s="393">
        <f>D41+D42+D43</f>
        <v>2157611.15</v>
      </c>
      <c r="E40" s="393">
        <f>E42+E43+E41</f>
        <v>2146821.27</v>
      </c>
      <c r="F40" s="397">
        <f t="shared" si="1"/>
        <v>99.49991545047402</v>
      </c>
      <c r="G40" s="1871"/>
      <c r="H40" s="393">
        <f>H41+H42+H43</f>
        <v>2146821.27</v>
      </c>
      <c r="I40" s="393">
        <f t="shared" si="0"/>
        <v>99.49991545047402</v>
      </c>
      <c r="J40" s="1871"/>
    </row>
    <row r="41" spans="1:10" ht="71.25" customHeight="1" x14ac:dyDescent="0.3">
      <c r="A41" s="1872"/>
      <c r="B41" s="1869"/>
      <c r="C41" s="417" t="s">
        <v>537</v>
      </c>
      <c r="D41" s="393">
        <f>D30</f>
        <v>9253.48</v>
      </c>
      <c r="E41" s="393">
        <f>E37</f>
        <v>9253.2900000000009</v>
      </c>
      <c r="F41" s="397">
        <f t="shared" si="1"/>
        <v>99.997946718423776</v>
      </c>
      <c r="G41" s="1871"/>
      <c r="H41" s="393">
        <f>E41</f>
        <v>9253.2900000000009</v>
      </c>
      <c r="I41" s="393">
        <f t="shared" si="0"/>
        <v>99.997946718423776</v>
      </c>
      <c r="J41" s="1871"/>
    </row>
    <row r="42" spans="1:10" ht="71.25" customHeight="1" x14ac:dyDescent="0.3">
      <c r="A42" s="1872"/>
      <c r="B42" s="1869"/>
      <c r="C42" s="392" t="s">
        <v>205</v>
      </c>
      <c r="D42" s="393">
        <f>D17+D31</f>
        <v>1583824.52</v>
      </c>
      <c r="E42" s="393">
        <f>E31+E17</f>
        <v>1573561.23</v>
      </c>
      <c r="F42" s="397">
        <f t="shared" si="1"/>
        <v>99.351993237230602</v>
      </c>
      <c r="G42" s="1871"/>
      <c r="H42" s="393">
        <f>H31+H17</f>
        <v>1573561.23</v>
      </c>
      <c r="I42" s="393">
        <f t="shared" si="0"/>
        <v>99.351993237230602</v>
      </c>
      <c r="J42" s="1871"/>
    </row>
    <row r="43" spans="1:10" ht="88.5" customHeight="1" x14ac:dyDescent="0.3">
      <c r="A43" s="1872"/>
      <c r="B43" s="1869"/>
      <c r="C43" s="392" t="s">
        <v>214</v>
      </c>
      <c r="D43" s="393">
        <f>D18+D32</f>
        <v>564533.14999999991</v>
      </c>
      <c r="E43" s="393">
        <f>E32+E18</f>
        <v>564006.74999999988</v>
      </c>
      <c r="F43" s="397">
        <f t="shared" si="1"/>
        <v>99.906754811475636</v>
      </c>
      <c r="G43" s="1871"/>
      <c r="H43" s="393">
        <f>H32+H18</f>
        <v>564006.74999999988</v>
      </c>
      <c r="I43" s="393">
        <f t="shared" si="0"/>
        <v>99.906754811475636</v>
      </c>
      <c r="J43" s="1871"/>
    </row>
    <row r="44" spans="1:10" ht="19.5" customHeight="1" x14ac:dyDescent="0.3">
      <c r="A44" s="1886" t="s">
        <v>543</v>
      </c>
      <c r="B44" s="1886"/>
      <c r="C44" s="1886"/>
      <c r="D44" s="1886"/>
      <c r="E44" s="1886"/>
      <c r="F44" s="1886"/>
      <c r="G44" s="1886"/>
      <c r="H44" s="1886"/>
      <c r="I44" s="1886"/>
      <c r="J44" s="1886"/>
    </row>
    <row r="45" spans="1:10" ht="15.75" customHeight="1" x14ac:dyDescent="0.3">
      <c r="A45" s="1911" t="s">
        <v>16</v>
      </c>
      <c r="B45" s="1906" t="s">
        <v>544</v>
      </c>
      <c r="C45" s="392" t="s">
        <v>235</v>
      </c>
      <c r="D45" s="393">
        <f>SUM(D46:D49)</f>
        <v>3150785.9800000004</v>
      </c>
      <c r="E45" s="393">
        <f>SUM(E46:E49)</f>
        <v>3130277.67</v>
      </c>
      <c r="F45" s="397">
        <f>E45/D45*100</f>
        <v>99.349104949362484</v>
      </c>
      <c r="G45" s="1860"/>
      <c r="H45" s="393">
        <f>H49+H48+E47</f>
        <v>3130277.67</v>
      </c>
      <c r="I45" s="393">
        <f>F45</f>
        <v>99.349104949362484</v>
      </c>
      <c r="J45" s="1871"/>
    </row>
    <row r="46" spans="1:10" ht="67.5" hidden="1" customHeight="1" x14ac:dyDescent="0.3">
      <c r="A46" s="1911"/>
      <c r="B46" s="1906"/>
      <c r="C46" s="417" t="s">
        <v>545</v>
      </c>
      <c r="D46" s="393"/>
      <c r="E46" s="393"/>
      <c r="F46" s="397"/>
      <c r="G46" s="1861"/>
      <c r="H46" s="393"/>
      <c r="I46" s="393">
        <f>F46</f>
        <v>0</v>
      </c>
      <c r="J46" s="1871"/>
    </row>
    <row r="47" spans="1:10" ht="72" x14ac:dyDescent="0.3">
      <c r="A47" s="1911"/>
      <c r="B47" s="1906"/>
      <c r="C47" s="417" t="s">
        <v>537</v>
      </c>
      <c r="D47" s="393">
        <f>D58</f>
        <v>32290</v>
      </c>
      <c r="E47" s="393">
        <f>E58</f>
        <v>30378.03</v>
      </c>
      <c r="F47" s="397">
        <f>E47/D47*100</f>
        <v>94.078755032517805</v>
      </c>
      <c r="G47" s="1861"/>
      <c r="H47" s="393">
        <f>H58</f>
        <v>30378.03</v>
      </c>
      <c r="I47" s="393">
        <f>H47/D47*100</f>
        <v>94.078755032517805</v>
      </c>
      <c r="J47" s="1871"/>
    </row>
    <row r="48" spans="1:10" ht="78" customHeight="1" x14ac:dyDescent="0.3">
      <c r="A48" s="1911"/>
      <c r="B48" s="1906"/>
      <c r="C48" s="392" t="s">
        <v>205</v>
      </c>
      <c r="D48" s="393">
        <f>D50+D51</f>
        <v>2554580.7200000002</v>
      </c>
      <c r="E48" s="393">
        <f>E50+E51</f>
        <v>2536523.48</v>
      </c>
      <c r="F48" s="397">
        <f>E48/D48*100</f>
        <v>99.293142711888933</v>
      </c>
      <c r="G48" s="1861"/>
      <c r="H48" s="393">
        <f>H50+H51</f>
        <v>2536523.48</v>
      </c>
      <c r="I48" s="393">
        <f>F48</f>
        <v>99.293142711888933</v>
      </c>
      <c r="J48" s="1871"/>
    </row>
    <row r="49" spans="1:10" ht="90" x14ac:dyDescent="0.3">
      <c r="A49" s="1911"/>
      <c r="B49" s="1906"/>
      <c r="C49" s="392" t="s">
        <v>214</v>
      </c>
      <c r="D49" s="393">
        <f>D52+D57+D60</f>
        <v>563915.26</v>
      </c>
      <c r="E49" s="393">
        <f>E52+E57</f>
        <v>563376.16</v>
      </c>
      <c r="F49" s="397">
        <f>E49/D49*100</f>
        <v>99.904400529966153</v>
      </c>
      <c r="G49" s="1862"/>
      <c r="H49" s="393">
        <f>H52+H57</f>
        <v>563376.16</v>
      </c>
      <c r="I49" s="393">
        <f>F49</f>
        <v>99.904400529966153</v>
      </c>
      <c r="J49" s="1871"/>
    </row>
    <row r="50" spans="1:10" s="399" customFormat="1" ht="402.75" customHeight="1" x14ac:dyDescent="0.25">
      <c r="A50" s="400" t="s">
        <v>206</v>
      </c>
      <c r="B50" s="405" t="s">
        <v>546</v>
      </c>
      <c r="C50" s="398" t="s">
        <v>547</v>
      </c>
      <c r="D50" s="396">
        <v>2378737.7200000002</v>
      </c>
      <c r="E50" s="396">
        <v>2363288.67</v>
      </c>
      <c r="F50" s="396">
        <f>E50/D50*100</f>
        <v>99.350535795934647</v>
      </c>
      <c r="G50" s="402" t="s">
        <v>548</v>
      </c>
      <c r="H50" s="396">
        <f>E50</f>
        <v>2363288.67</v>
      </c>
      <c r="I50" s="396">
        <f>F50</f>
        <v>99.350535795934647</v>
      </c>
      <c r="J50" s="418"/>
    </row>
    <row r="51" spans="1:10" s="399" customFormat="1" ht="371.25" customHeight="1" x14ac:dyDescent="0.25">
      <c r="A51" s="400" t="s">
        <v>209</v>
      </c>
      <c r="B51" s="419" t="s">
        <v>549</v>
      </c>
      <c r="C51" s="398" t="s">
        <v>205</v>
      </c>
      <c r="D51" s="396">
        <v>175843</v>
      </c>
      <c r="E51" s="396">
        <v>173234.81</v>
      </c>
      <c r="F51" s="396">
        <f t="shared" ref="F51:F57" si="5">E51/D51*100</f>
        <v>98.516750737874119</v>
      </c>
      <c r="G51" s="403" t="s">
        <v>550</v>
      </c>
      <c r="H51" s="396">
        <f t="shared" ref="H51:I62" si="6">E51</f>
        <v>173234.81</v>
      </c>
      <c r="I51" s="396">
        <f t="shared" si="6"/>
        <v>98.516750737874119</v>
      </c>
      <c r="J51" s="418" t="s">
        <v>551</v>
      </c>
    </row>
    <row r="52" spans="1:10" s="399" customFormat="1" ht="111" customHeight="1" x14ac:dyDescent="0.25">
      <c r="A52" s="400" t="s">
        <v>255</v>
      </c>
      <c r="B52" s="420" t="s">
        <v>552</v>
      </c>
      <c r="C52" s="398" t="s">
        <v>214</v>
      </c>
      <c r="D52" s="396">
        <v>543384.37</v>
      </c>
      <c r="E52" s="396">
        <v>543372.27</v>
      </c>
      <c r="F52" s="396">
        <f t="shared" si="5"/>
        <v>99.997773215302459</v>
      </c>
      <c r="G52" s="403" t="s">
        <v>553</v>
      </c>
      <c r="H52" s="396">
        <f t="shared" si="6"/>
        <v>543372.27</v>
      </c>
      <c r="I52" s="396">
        <f t="shared" si="6"/>
        <v>99.997773215302459</v>
      </c>
      <c r="J52" s="403"/>
    </row>
    <row r="53" spans="1:10" s="399" customFormat="1" ht="90" x14ac:dyDescent="0.25">
      <c r="A53" s="421" t="s">
        <v>257</v>
      </c>
      <c r="B53" s="420" t="s">
        <v>554</v>
      </c>
      <c r="C53" s="398" t="s">
        <v>214</v>
      </c>
      <c r="D53" s="396">
        <v>599</v>
      </c>
      <c r="E53" s="396">
        <v>599</v>
      </c>
      <c r="F53" s="396">
        <f t="shared" si="5"/>
        <v>100</v>
      </c>
      <c r="G53" s="394" t="s">
        <v>555</v>
      </c>
      <c r="H53" s="396">
        <f t="shared" si="6"/>
        <v>599</v>
      </c>
      <c r="I53" s="396">
        <f t="shared" si="6"/>
        <v>100</v>
      </c>
      <c r="J53" s="402"/>
    </row>
    <row r="54" spans="1:10" ht="90" x14ac:dyDescent="0.3">
      <c r="A54" s="421" t="s">
        <v>289</v>
      </c>
      <c r="B54" s="405" t="s">
        <v>556</v>
      </c>
      <c r="C54" s="398" t="s">
        <v>214</v>
      </c>
      <c r="D54" s="396">
        <v>27985.279999999999</v>
      </c>
      <c r="E54" s="396">
        <v>27985.279999999999</v>
      </c>
      <c r="F54" s="396">
        <f t="shared" si="5"/>
        <v>100</v>
      </c>
      <c r="G54" s="422" t="s">
        <v>557</v>
      </c>
      <c r="H54" s="396">
        <f t="shared" si="6"/>
        <v>27985.279999999999</v>
      </c>
      <c r="I54" s="396">
        <f t="shared" si="6"/>
        <v>100</v>
      </c>
      <c r="J54" s="422"/>
    </row>
    <row r="55" spans="1:10" ht="162" x14ac:dyDescent="0.3">
      <c r="A55" s="421" t="s">
        <v>558</v>
      </c>
      <c r="B55" s="405" t="s">
        <v>559</v>
      </c>
      <c r="C55" s="398" t="s">
        <v>214</v>
      </c>
      <c r="D55" s="423">
        <v>4692.3</v>
      </c>
      <c r="E55" s="423">
        <v>4692.3</v>
      </c>
      <c r="F55" s="423">
        <f t="shared" si="5"/>
        <v>100</v>
      </c>
      <c r="G55" s="422" t="s">
        <v>560</v>
      </c>
      <c r="H55" s="423">
        <f t="shared" si="6"/>
        <v>4692.3</v>
      </c>
      <c r="I55" s="423">
        <f t="shared" si="6"/>
        <v>100</v>
      </c>
      <c r="J55" s="422"/>
    </row>
    <row r="56" spans="1:10" ht="108" x14ac:dyDescent="0.3">
      <c r="A56" s="421" t="s">
        <v>561</v>
      </c>
      <c r="B56" s="405" t="s">
        <v>562</v>
      </c>
      <c r="C56" s="398" t="s">
        <v>214</v>
      </c>
      <c r="D56" s="396">
        <v>510107.79</v>
      </c>
      <c r="E56" s="396">
        <v>510095.69</v>
      </c>
      <c r="F56" s="396">
        <f>E56/D56*100</f>
        <v>99.997627952319647</v>
      </c>
      <c r="G56" s="402" t="s">
        <v>563</v>
      </c>
      <c r="H56" s="396">
        <f t="shared" si="6"/>
        <v>510095.69</v>
      </c>
      <c r="I56" s="396">
        <f>H56/D56*100</f>
        <v>99.997627952319647</v>
      </c>
      <c r="J56" s="422"/>
    </row>
    <row r="57" spans="1:10" ht="274.5" customHeight="1" x14ac:dyDescent="0.3">
      <c r="A57" s="400" t="s">
        <v>422</v>
      </c>
      <c r="B57" s="398" t="s">
        <v>564</v>
      </c>
      <c r="C57" s="398" t="s">
        <v>214</v>
      </c>
      <c r="D57" s="396">
        <v>20003.89</v>
      </c>
      <c r="E57" s="396">
        <v>20003.89</v>
      </c>
      <c r="F57" s="396">
        <f t="shared" si="5"/>
        <v>100</v>
      </c>
      <c r="G57" s="418" t="s">
        <v>565</v>
      </c>
      <c r="H57" s="396">
        <f t="shared" si="6"/>
        <v>20003.89</v>
      </c>
      <c r="I57" s="396">
        <f t="shared" si="6"/>
        <v>100</v>
      </c>
      <c r="J57" s="403"/>
    </row>
    <row r="58" spans="1:10" ht="409.5" customHeight="1" x14ac:dyDescent="0.3">
      <c r="A58" s="1895" t="s">
        <v>566</v>
      </c>
      <c r="B58" s="1908" t="s">
        <v>567</v>
      </c>
      <c r="C58" s="1908" t="s">
        <v>537</v>
      </c>
      <c r="D58" s="1909">
        <v>32290</v>
      </c>
      <c r="E58" s="1909">
        <v>30378.03</v>
      </c>
      <c r="F58" s="1909">
        <f>E58/D58*100</f>
        <v>94.078755032517805</v>
      </c>
      <c r="G58" s="1910" t="s">
        <v>568</v>
      </c>
      <c r="H58" s="1909">
        <v>30378.03</v>
      </c>
      <c r="I58" s="1909">
        <f>H58/D58*100</f>
        <v>94.078755032517805</v>
      </c>
      <c r="J58" s="1910" t="s">
        <v>569</v>
      </c>
    </row>
    <row r="59" spans="1:10" ht="106.5" customHeight="1" x14ac:dyDescent="0.3">
      <c r="A59" s="1895"/>
      <c r="B59" s="1908"/>
      <c r="C59" s="1908"/>
      <c r="D59" s="1909"/>
      <c r="E59" s="1909"/>
      <c r="F59" s="1909"/>
      <c r="G59" s="1910"/>
      <c r="H59" s="1909"/>
      <c r="I59" s="1909"/>
      <c r="J59" s="1910"/>
    </row>
    <row r="60" spans="1:10" ht="255.75" customHeight="1" x14ac:dyDescent="0.3">
      <c r="A60" s="424" t="s">
        <v>570</v>
      </c>
      <c r="B60" s="425" t="s">
        <v>571</v>
      </c>
      <c r="C60" s="398" t="s">
        <v>214</v>
      </c>
      <c r="D60" s="396">
        <v>527</v>
      </c>
      <c r="E60" s="396">
        <v>0</v>
      </c>
      <c r="F60" s="396">
        <f>E60/D60*100</f>
        <v>0</v>
      </c>
      <c r="G60" s="403"/>
      <c r="H60" s="396">
        <v>0</v>
      </c>
      <c r="I60" s="396">
        <f>H60/D60*100</f>
        <v>0</v>
      </c>
      <c r="J60" s="403" t="s">
        <v>572</v>
      </c>
    </row>
    <row r="61" spans="1:10" ht="109.5" customHeight="1" x14ac:dyDescent="0.3">
      <c r="A61" s="426" t="s">
        <v>24</v>
      </c>
      <c r="B61" s="392" t="s">
        <v>573</v>
      </c>
      <c r="C61" s="392" t="s">
        <v>205</v>
      </c>
      <c r="D61" s="393">
        <f>D62</f>
        <v>5212.41</v>
      </c>
      <c r="E61" s="393">
        <f>E62</f>
        <v>4474.7700000000004</v>
      </c>
      <c r="F61" s="393">
        <f t="shared" ref="F61:F89" si="7">E61/D61*100</f>
        <v>85.848388749158261</v>
      </c>
      <c r="G61" s="394"/>
      <c r="H61" s="393">
        <f>E61</f>
        <v>4474.7700000000004</v>
      </c>
      <c r="I61" s="393">
        <f>F61</f>
        <v>85.848388749158261</v>
      </c>
      <c r="J61" s="427"/>
    </row>
    <row r="62" spans="1:10" ht="180" x14ac:dyDescent="0.3">
      <c r="A62" s="400" t="s">
        <v>261</v>
      </c>
      <c r="B62" s="398" t="s">
        <v>574</v>
      </c>
      <c r="C62" s="398" t="s">
        <v>205</v>
      </c>
      <c r="D62" s="396">
        <v>5212.41</v>
      </c>
      <c r="E62" s="396">
        <v>4474.7700000000004</v>
      </c>
      <c r="F62" s="396">
        <f t="shared" si="7"/>
        <v>85.848388749158261</v>
      </c>
      <c r="G62" s="428" t="s">
        <v>575</v>
      </c>
      <c r="H62" s="396">
        <f>E62</f>
        <v>4474.7700000000004</v>
      </c>
      <c r="I62" s="396">
        <f t="shared" si="6"/>
        <v>85.848388749158261</v>
      </c>
      <c r="J62" s="429" t="s">
        <v>576</v>
      </c>
    </row>
    <row r="63" spans="1:10" s="395" customFormat="1" ht="21.75" customHeight="1" x14ac:dyDescent="0.3">
      <c r="A63" s="1872" t="s">
        <v>36</v>
      </c>
      <c r="B63" s="1906" t="s">
        <v>577</v>
      </c>
      <c r="C63" s="392" t="s">
        <v>235</v>
      </c>
      <c r="D63" s="411">
        <f>D64+D65+D66</f>
        <v>209132.09</v>
      </c>
      <c r="E63" s="411">
        <f>E64+E65+E66</f>
        <v>189697.69</v>
      </c>
      <c r="F63" s="411">
        <f t="shared" si="7"/>
        <v>90.70711720998915</v>
      </c>
      <c r="G63" s="1860"/>
      <c r="H63" s="411">
        <f>H64+H65+H66</f>
        <v>189697.69</v>
      </c>
      <c r="I63" s="411">
        <f>F63</f>
        <v>90.70711720998915</v>
      </c>
      <c r="J63" s="1907"/>
    </row>
    <row r="64" spans="1:10" s="395" customFormat="1" ht="72" x14ac:dyDescent="0.3">
      <c r="A64" s="1872"/>
      <c r="B64" s="1906"/>
      <c r="C64" s="392" t="s">
        <v>537</v>
      </c>
      <c r="D64" s="411">
        <f>D71</f>
        <v>38597.370000000003</v>
      </c>
      <c r="E64" s="411">
        <f>E71</f>
        <v>34183.94</v>
      </c>
      <c r="F64" s="411">
        <f>E64/D64*100</f>
        <v>88.565464434493862</v>
      </c>
      <c r="G64" s="1861"/>
      <c r="H64" s="411">
        <f>H71</f>
        <v>34183.94</v>
      </c>
      <c r="I64" s="411">
        <f>H64/D64*100</f>
        <v>88.565464434493862</v>
      </c>
      <c r="J64" s="1907"/>
    </row>
    <row r="65" spans="1:10" s="395" customFormat="1" ht="82.5" customHeight="1" x14ac:dyDescent="0.3">
      <c r="A65" s="1872"/>
      <c r="B65" s="1906"/>
      <c r="C65" s="392" t="s">
        <v>205</v>
      </c>
      <c r="D65" s="411">
        <f>D67+D68+D69+D72+D74</f>
        <v>166960.89000000001</v>
      </c>
      <c r="E65" s="411">
        <f>E67+E68+E69+E72+E74</f>
        <v>152348.57</v>
      </c>
      <c r="F65" s="411">
        <f t="shared" si="7"/>
        <v>91.248058153020139</v>
      </c>
      <c r="G65" s="1861"/>
      <c r="H65" s="411">
        <f>H67+H68+H69+H74+H72</f>
        <v>152348.57</v>
      </c>
      <c r="I65" s="411">
        <f>F65</f>
        <v>91.248058153020139</v>
      </c>
      <c r="J65" s="1907"/>
    </row>
    <row r="66" spans="1:10" s="395" customFormat="1" ht="90.75" customHeight="1" x14ac:dyDescent="0.3">
      <c r="A66" s="1872"/>
      <c r="B66" s="1906"/>
      <c r="C66" s="392" t="s">
        <v>214</v>
      </c>
      <c r="D66" s="411">
        <f>D73</f>
        <v>3573.83</v>
      </c>
      <c r="E66" s="411">
        <f>E73</f>
        <v>3165.18</v>
      </c>
      <c r="F66" s="411">
        <f t="shared" si="7"/>
        <v>88.565488565488565</v>
      </c>
      <c r="G66" s="1862"/>
      <c r="H66" s="411">
        <f>H73</f>
        <v>3165.18</v>
      </c>
      <c r="I66" s="411">
        <f>F66</f>
        <v>88.565488565488565</v>
      </c>
      <c r="J66" s="1907"/>
    </row>
    <row r="67" spans="1:10" s="395" customFormat="1" ht="146.25" customHeight="1" x14ac:dyDescent="0.3">
      <c r="A67" s="400" t="s">
        <v>218</v>
      </c>
      <c r="B67" s="405" t="s">
        <v>578</v>
      </c>
      <c r="C67" s="398" t="s">
        <v>205</v>
      </c>
      <c r="D67" s="423">
        <v>11883</v>
      </c>
      <c r="E67" s="396">
        <v>11883</v>
      </c>
      <c r="F67" s="396">
        <f t="shared" si="7"/>
        <v>100</v>
      </c>
      <c r="G67" s="430" t="s">
        <v>579</v>
      </c>
      <c r="H67" s="413">
        <f>E67</f>
        <v>11883</v>
      </c>
      <c r="I67" s="413">
        <f t="shared" ref="I67:I89" si="8">F67</f>
        <v>100</v>
      </c>
      <c r="J67" s="429"/>
    </row>
    <row r="68" spans="1:10" s="395" customFormat="1" ht="276.75" customHeight="1" x14ac:dyDescent="0.3">
      <c r="A68" s="400" t="s">
        <v>473</v>
      </c>
      <c r="B68" s="405" t="s">
        <v>580</v>
      </c>
      <c r="C68" s="398" t="s">
        <v>205</v>
      </c>
      <c r="D68" s="396">
        <v>77763.259999999995</v>
      </c>
      <c r="E68" s="396">
        <v>77763.14</v>
      </c>
      <c r="F68" s="396">
        <f t="shared" si="7"/>
        <v>99.999845685481816</v>
      </c>
      <c r="G68" s="431" t="s">
        <v>581</v>
      </c>
      <c r="H68" s="413">
        <f>E68</f>
        <v>77763.14</v>
      </c>
      <c r="I68" s="413">
        <f t="shared" si="8"/>
        <v>99.999845685481816</v>
      </c>
      <c r="J68" s="402"/>
    </row>
    <row r="69" spans="1:10" s="395" customFormat="1" ht="147" customHeight="1" x14ac:dyDescent="0.3">
      <c r="A69" s="400" t="s">
        <v>582</v>
      </c>
      <c r="B69" s="405" t="s">
        <v>583</v>
      </c>
      <c r="C69" s="398" t="s">
        <v>205</v>
      </c>
      <c r="D69" s="396">
        <v>72</v>
      </c>
      <c r="E69" s="396">
        <v>49.85</v>
      </c>
      <c r="F69" s="396">
        <f t="shared" si="7"/>
        <v>69.236111111111114</v>
      </c>
      <c r="G69" s="432" t="s">
        <v>584</v>
      </c>
      <c r="H69" s="413">
        <f>E69</f>
        <v>49.85</v>
      </c>
      <c r="I69" s="413">
        <f t="shared" si="8"/>
        <v>69.236111111111114</v>
      </c>
      <c r="J69" s="422" t="s">
        <v>585</v>
      </c>
    </row>
    <row r="70" spans="1:10" s="395" customFormat="1" ht="18.75" customHeight="1" x14ac:dyDescent="0.3">
      <c r="A70" s="1895" t="s">
        <v>586</v>
      </c>
      <c r="B70" s="1896" t="s">
        <v>587</v>
      </c>
      <c r="C70" s="398" t="s">
        <v>235</v>
      </c>
      <c r="D70" s="396">
        <f>D71+D72+D73</f>
        <v>71476.83</v>
      </c>
      <c r="E70" s="396">
        <f>E71+E72+E73</f>
        <v>63303.6</v>
      </c>
      <c r="F70" s="396">
        <f>E70/D70*100</f>
        <v>88.565203577159195</v>
      </c>
      <c r="G70" s="1897" t="s">
        <v>588</v>
      </c>
      <c r="H70" s="413">
        <f>E70</f>
        <v>63303.6</v>
      </c>
      <c r="I70" s="413">
        <f>E70/D70*100</f>
        <v>88.565203577159195</v>
      </c>
      <c r="J70" s="1900" t="s">
        <v>589</v>
      </c>
    </row>
    <row r="71" spans="1:10" s="395" customFormat="1" ht="72" x14ac:dyDescent="0.3">
      <c r="A71" s="1895"/>
      <c r="B71" s="1896"/>
      <c r="C71" s="398" t="s">
        <v>537</v>
      </c>
      <c r="D71" s="396">
        <v>38597.370000000003</v>
      </c>
      <c r="E71" s="396">
        <v>34183.94</v>
      </c>
      <c r="F71" s="396">
        <f>E71/D71*100</f>
        <v>88.565464434493862</v>
      </c>
      <c r="G71" s="1898"/>
      <c r="H71" s="413">
        <f>E71</f>
        <v>34183.94</v>
      </c>
      <c r="I71" s="413">
        <f>H71/D71*100</f>
        <v>88.565464434493862</v>
      </c>
      <c r="J71" s="1900"/>
    </row>
    <row r="72" spans="1:10" s="395" customFormat="1" ht="72" x14ac:dyDescent="0.3">
      <c r="A72" s="1895"/>
      <c r="B72" s="1896"/>
      <c r="C72" s="398" t="s">
        <v>205</v>
      </c>
      <c r="D72" s="396">
        <v>29305.63</v>
      </c>
      <c r="E72" s="396">
        <v>25954.48</v>
      </c>
      <c r="F72" s="396">
        <f t="shared" ref="F72:F73" si="9">E72/D72*100</f>
        <v>88.564825257126358</v>
      </c>
      <c r="G72" s="1898"/>
      <c r="H72" s="413">
        <v>25954.48</v>
      </c>
      <c r="I72" s="413">
        <f t="shared" ref="I72:I73" si="10">H72/D72*100</f>
        <v>88.564825257126358</v>
      </c>
      <c r="J72" s="1900"/>
    </row>
    <row r="73" spans="1:10" s="395" customFormat="1" ht="90" x14ac:dyDescent="0.3">
      <c r="A73" s="1895"/>
      <c r="B73" s="1896"/>
      <c r="C73" s="398" t="s">
        <v>214</v>
      </c>
      <c r="D73" s="396">
        <v>3573.83</v>
      </c>
      <c r="E73" s="396">
        <v>3165.18</v>
      </c>
      <c r="F73" s="396">
        <f t="shared" si="9"/>
        <v>88.565488565488565</v>
      </c>
      <c r="G73" s="1899"/>
      <c r="H73" s="413">
        <v>3165.18</v>
      </c>
      <c r="I73" s="413">
        <f t="shared" si="10"/>
        <v>88.565488565488565</v>
      </c>
      <c r="J73" s="1900"/>
    </row>
    <row r="74" spans="1:10" s="395" customFormat="1" ht="409.5" x14ac:dyDescent="0.3">
      <c r="A74" s="400" t="s">
        <v>590</v>
      </c>
      <c r="B74" s="408" t="s">
        <v>591</v>
      </c>
      <c r="C74" s="398" t="s">
        <v>205</v>
      </c>
      <c r="D74" s="396">
        <v>47937</v>
      </c>
      <c r="E74" s="396">
        <v>36698.1</v>
      </c>
      <c r="F74" s="396">
        <f>E74/D74*100</f>
        <v>76.554853244883901</v>
      </c>
      <c r="G74" s="429" t="s">
        <v>592</v>
      </c>
      <c r="H74" s="413">
        <v>36698.1</v>
      </c>
      <c r="I74" s="413">
        <f>H74/D74*100</f>
        <v>76.554853244883901</v>
      </c>
      <c r="J74" s="402" t="s">
        <v>593</v>
      </c>
    </row>
    <row r="75" spans="1:10" s="395" customFormat="1" ht="27" customHeight="1" x14ac:dyDescent="0.3">
      <c r="A75" s="1873" t="s">
        <v>594</v>
      </c>
      <c r="B75" s="1901" t="s">
        <v>595</v>
      </c>
      <c r="C75" s="412" t="s">
        <v>235</v>
      </c>
      <c r="D75" s="396">
        <v>0</v>
      </c>
      <c r="E75" s="396">
        <v>0</v>
      </c>
      <c r="F75" s="396">
        <v>0</v>
      </c>
      <c r="G75" s="429"/>
      <c r="H75" s="413">
        <v>0</v>
      </c>
      <c r="I75" s="413">
        <v>0</v>
      </c>
      <c r="J75" s="402"/>
    </row>
    <row r="76" spans="1:10" s="395" customFormat="1" ht="129" customHeight="1" x14ac:dyDescent="0.3">
      <c r="A76" s="1874"/>
      <c r="B76" s="1902"/>
      <c r="C76" s="398" t="s">
        <v>205</v>
      </c>
      <c r="D76" s="396">
        <v>0</v>
      </c>
      <c r="E76" s="396">
        <v>0</v>
      </c>
      <c r="F76" s="396">
        <v>0</v>
      </c>
      <c r="G76" s="1904"/>
      <c r="H76" s="413">
        <v>0</v>
      </c>
      <c r="I76" s="413">
        <v>0</v>
      </c>
      <c r="J76" s="1860" t="s">
        <v>388</v>
      </c>
    </row>
    <row r="77" spans="1:10" s="395" customFormat="1" ht="100.5" customHeight="1" x14ac:dyDescent="0.3">
      <c r="A77" s="1875"/>
      <c r="B77" s="1903"/>
      <c r="C77" s="398" t="s">
        <v>214</v>
      </c>
      <c r="D77" s="396">
        <v>0</v>
      </c>
      <c r="E77" s="396">
        <v>0</v>
      </c>
      <c r="F77" s="396">
        <v>0</v>
      </c>
      <c r="G77" s="1905"/>
      <c r="H77" s="413">
        <v>0</v>
      </c>
      <c r="I77" s="413">
        <v>0</v>
      </c>
      <c r="J77" s="1862"/>
    </row>
    <row r="78" spans="1:10" ht="95.25" customHeight="1" x14ac:dyDescent="0.3">
      <c r="A78" s="426" t="s">
        <v>46</v>
      </c>
      <c r="B78" s="433" t="s">
        <v>596</v>
      </c>
      <c r="C78" s="392" t="s">
        <v>214</v>
      </c>
      <c r="D78" s="393">
        <f>D82</f>
        <v>9224.23</v>
      </c>
      <c r="E78" s="393">
        <f>E82</f>
        <v>9224.23</v>
      </c>
      <c r="F78" s="397">
        <f t="shared" si="7"/>
        <v>100</v>
      </c>
      <c r="G78" s="902"/>
      <c r="H78" s="393">
        <f>H82</f>
        <v>9224.23</v>
      </c>
      <c r="I78" s="393">
        <f>H78/D78*100</f>
        <v>100</v>
      </c>
      <c r="J78" s="427"/>
    </row>
    <row r="79" spans="1:10" x14ac:dyDescent="0.3">
      <c r="A79" s="1873" t="s">
        <v>223</v>
      </c>
      <c r="B79" s="1890" t="s">
        <v>597</v>
      </c>
      <c r="C79" s="412" t="s">
        <v>235</v>
      </c>
      <c r="D79" s="396">
        <v>0</v>
      </c>
      <c r="E79" s="396">
        <v>0</v>
      </c>
      <c r="F79" s="396">
        <v>0</v>
      </c>
      <c r="G79" s="427"/>
      <c r="H79" s="413">
        <v>0</v>
      </c>
      <c r="I79" s="413">
        <v>0</v>
      </c>
      <c r="J79" s="427"/>
    </row>
    <row r="80" spans="1:10" ht="73.5" customHeight="1" x14ac:dyDescent="0.3">
      <c r="A80" s="1888"/>
      <c r="B80" s="1891"/>
      <c r="C80" s="398" t="s">
        <v>205</v>
      </c>
      <c r="D80" s="396">
        <v>0</v>
      </c>
      <c r="E80" s="396">
        <v>0</v>
      </c>
      <c r="F80" s="396">
        <v>0</v>
      </c>
      <c r="G80" s="1893"/>
      <c r="H80" s="413">
        <v>0</v>
      </c>
      <c r="I80" s="413">
        <v>0</v>
      </c>
      <c r="J80" s="1882" t="s">
        <v>388</v>
      </c>
    </row>
    <row r="81" spans="1:10" ht="95.25" customHeight="1" x14ac:dyDescent="0.3">
      <c r="A81" s="1889"/>
      <c r="B81" s="1892"/>
      <c r="C81" s="398" t="s">
        <v>214</v>
      </c>
      <c r="D81" s="396">
        <v>0</v>
      </c>
      <c r="E81" s="396">
        <v>0</v>
      </c>
      <c r="F81" s="396">
        <v>0</v>
      </c>
      <c r="G81" s="1894"/>
      <c r="H81" s="413">
        <v>0</v>
      </c>
      <c r="I81" s="413">
        <v>0</v>
      </c>
      <c r="J81" s="1884"/>
    </row>
    <row r="82" spans="1:10" ht="346.5" customHeight="1" x14ac:dyDescent="0.3">
      <c r="A82" s="1095" t="s">
        <v>50</v>
      </c>
      <c r="B82" s="1096" t="s">
        <v>1976</v>
      </c>
      <c r="C82" s="398" t="s">
        <v>214</v>
      </c>
      <c r="D82" s="396">
        <v>9224.23</v>
      </c>
      <c r="E82" s="396">
        <v>9224.23</v>
      </c>
      <c r="F82" s="396">
        <f t="shared" si="7"/>
        <v>100</v>
      </c>
      <c r="G82" s="402" t="s">
        <v>599</v>
      </c>
      <c r="H82" s="396">
        <v>9224.23</v>
      </c>
      <c r="I82" s="396">
        <f>H82/D82*100</f>
        <v>100</v>
      </c>
      <c r="J82" s="402"/>
    </row>
    <row r="83" spans="1:10" x14ac:dyDescent="0.3">
      <c r="A83" s="1873" t="s">
        <v>52</v>
      </c>
      <c r="B83" s="1876" t="s">
        <v>600</v>
      </c>
      <c r="C83" s="398" t="s">
        <v>235</v>
      </c>
      <c r="D83" s="396">
        <v>0</v>
      </c>
      <c r="E83" s="396">
        <v>0</v>
      </c>
      <c r="F83" s="396">
        <v>0</v>
      </c>
      <c r="G83" s="402"/>
      <c r="H83" s="396">
        <v>0</v>
      </c>
      <c r="I83" s="396">
        <v>0</v>
      </c>
      <c r="J83" s="402"/>
    </row>
    <row r="84" spans="1:10" ht="72" x14ac:dyDescent="0.3">
      <c r="A84" s="1874"/>
      <c r="B84" s="1877"/>
      <c r="C84" s="398" t="s">
        <v>537</v>
      </c>
      <c r="D84" s="396">
        <v>0</v>
      </c>
      <c r="E84" s="396">
        <v>0</v>
      </c>
      <c r="F84" s="396">
        <v>0</v>
      </c>
      <c r="G84" s="1879"/>
      <c r="H84" s="396">
        <v>0</v>
      </c>
      <c r="I84" s="396">
        <v>0</v>
      </c>
      <c r="J84" s="1882" t="s">
        <v>388</v>
      </c>
    </row>
    <row r="85" spans="1:10" ht="72" x14ac:dyDescent="0.3">
      <c r="A85" s="1874"/>
      <c r="B85" s="1877"/>
      <c r="C85" s="398" t="s">
        <v>205</v>
      </c>
      <c r="D85" s="396">
        <v>0</v>
      </c>
      <c r="E85" s="396">
        <v>0</v>
      </c>
      <c r="F85" s="396">
        <v>0</v>
      </c>
      <c r="G85" s="1880"/>
      <c r="H85" s="396">
        <v>0</v>
      </c>
      <c r="I85" s="396">
        <v>0</v>
      </c>
      <c r="J85" s="1883"/>
    </row>
    <row r="86" spans="1:10" ht="90" x14ac:dyDescent="0.3">
      <c r="A86" s="1875"/>
      <c r="B86" s="1878"/>
      <c r="C86" s="398" t="s">
        <v>214</v>
      </c>
      <c r="D86" s="396">
        <v>0</v>
      </c>
      <c r="E86" s="396">
        <v>0</v>
      </c>
      <c r="F86" s="396">
        <v>0</v>
      </c>
      <c r="G86" s="1881"/>
      <c r="H86" s="396">
        <v>0</v>
      </c>
      <c r="I86" s="396">
        <v>0</v>
      </c>
      <c r="J86" s="1884"/>
    </row>
    <row r="87" spans="1:10" ht="23.25" customHeight="1" x14ac:dyDescent="0.3">
      <c r="A87" s="1885"/>
      <c r="B87" s="1886" t="s">
        <v>271</v>
      </c>
      <c r="C87" s="434" t="s">
        <v>235</v>
      </c>
      <c r="D87" s="435">
        <f>SUM(D88:D90)</f>
        <v>3374354.7100000004</v>
      </c>
      <c r="E87" s="435">
        <f>E88+E89+E90</f>
        <v>3333674.3600000003</v>
      </c>
      <c r="F87" s="436">
        <f t="shared" si="7"/>
        <v>98.794425794080198</v>
      </c>
      <c r="G87" s="1887"/>
      <c r="H87" s="435">
        <f>SUM(H88:H90)</f>
        <v>3333674.3600000003</v>
      </c>
      <c r="I87" s="435">
        <f>H87/D87*100</f>
        <v>98.794425794080198</v>
      </c>
      <c r="J87" s="1887"/>
    </row>
    <row r="88" spans="1:10" ht="72" x14ac:dyDescent="0.3">
      <c r="A88" s="1885"/>
      <c r="B88" s="1886"/>
      <c r="C88" s="434" t="s">
        <v>537</v>
      </c>
      <c r="D88" s="435">
        <f>D47+D64</f>
        <v>70887.37</v>
      </c>
      <c r="E88" s="435">
        <f>E47+E64</f>
        <v>64561.97</v>
      </c>
      <c r="F88" s="436">
        <f t="shared" si="7"/>
        <v>91.076830752784318</v>
      </c>
      <c r="G88" s="1887"/>
      <c r="H88" s="435">
        <f>H47+H64</f>
        <v>64561.97</v>
      </c>
      <c r="I88" s="435">
        <f t="shared" si="8"/>
        <v>91.076830752784318</v>
      </c>
      <c r="J88" s="1887"/>
    </row>
    <row r="89" spans="1:10" ht="83.25" customHeight="1" x14ac:dyDescent="0.3">
      <c r="A89" s="1885"/>
      <c r="B89" s="1886"/>
      <c r="C89" s="437" t="s">
        <v>205</v>
      </c>
      <c r="D89" s="435">
        <f>D48+D61+D65</f>
        <v>2726754.0200000005</v>
      </c>
      <c r="E89" s="435">
        <f>E65+E61+E48</f>
        <v>2693346.82</v>
      </c>
      <c r="F89" s="436">
        <f t="shared" si="7"/>
        <v>98.774836316185173</v>
      </c>
      <c r="G89" s="1887"/>
      <c r="H89" s="435">
        <f>H65+H61+H48</f>
        <v>2693346.82</v>
      </c>
      <c r="I89" s="435">
        <f t="shared" si="8"/>
        <v>98.774836316185173</v>
      </c>
      <c r="J89" s="1887"/>
    </row>
    <row r="90" spans="1:10" ht="105" customHeight="1" x14ac:dyDescent="0.3">
      <c r="A90" s="1885"/>
      <c r="B90" s="1886"/>
      <c r="C90" s="437" t="s">
        <v>214</v>
      </c>
      <c r="D90" s="435">
        <f>D49+D66+D78</f>
        <v>576713.31999999995</v>
      </c>
      <c r="E90" s="435">
        <f>E49+E78+E66</f>
        <v>575765.57000000007</v>
      </c>
      <c r="F90" s="436">
        <f>E90/D90*100</f>
        <v>99.835663584118379</v>
      </c>
      <c r="G90" s="1887"/>
      <c r="H90" s="435">
        <f>H49+H66+H78</f>
        <v>575765.57000000007</v>
      </c>
      <c r="I90" s="435">
        <f>H90/D90*100</f>
        <v>99.835663584118379</v>
      </c>
      <c r="J90" s="1887"/>
    </row>
    <row r="91" spans="1:10" ht="25.5" customHeight="1" x14ac:dyDescent="0.3">
      <c r="A91" s="1869" t="s">
        <v>601</v>
      </c>
      <c r="B91" s="1869"/>
      <c r="C91" s="1869"/>
      <c r="D91" s="1869"/>
      <c r="E91" s="1869"/>
      <c r="F91" s="1869"/>
      <c r="G91" s="1869"/>
      <c r="H91" s="1869"/>
      <c r="I91" s="1869"/>
      <c r="J91" s="1869"/>
    </row>
    <row r="92" spans="1:10" ht="99" customHeight="1" x14ac:dyDescent="0.3">
      <c r="A92" s="438" t="s">
        <v>16</v>
      </c>
      <c r="B92" s="392" t="s">
        <v>602</v>
      </c>
      <c r="C92" s="392" t="s">
        <v>214</v>
      </c>
      <c r="D92" s="393">
        <f>D93+D95</f>
        <v>336721.73000000004</v>
      </c>
      <c r="E92" s="393">
        <f>E93</f>
        <v>334746.28000000003</v>
      </c>
      <c r="F92" s="393">
        <f>E92/D92*100</f>
        <v>99.41332862598442</v>
      </c>
      <c r="G92" s="902"/>
      <c r="H92" s="393">
        <f>E92</f>
        <v>334746.28000000003</v>
      </c>
      <c r="I92" s="393">
        <f t="shared" ref="I92:I103" si="11">F92</f>
        <v>99.41332862598442</v>
      </c>
      <c r="J92" s="427"/>
    </row>
    <row r="93" spans="1:10" s="399" customFormat="1" ht="133.5" customHeight="1" x14ac:dyDescent="0.25">
      <c r="A93" s="389" t="s">
        <v>206</v>
      </c>
      <c r="B93" s="398" t="s">
        <v>603</v>
      </c>
      <c r="C93" s="398" t="s">
        <v>214</v>
      </c>
      <c r="D93" s="396">
        <v>334746.28000000003</v>
      </c>
      <c r="E93" s="396">
        <v>334746.28000000003</v>
      </c>
      <c r="F93" s="396">
        <f>E93/D93*100</f>
        <v>100</v>
      </c>
      <c r="G93" s="406" t="s">
        <v>563</v>
      </c>
      <c r="H93" s="396">
        <f>E93</f>
        <v>334746.28000000003</v>
      </c>
      <c r="I93" s="396">
        <f t="shared" si="11"/>
        <v>100</v>
      </c>
      <c r="J93" s="429"/>
    </row>
    <row r="94" spans="1:10" ht="79.5" hidden="1" customHeight="1" x14ac:dyDescent="0.3">
      <c r="A94" s="389" t="s">
        <v>206</v>
      </c>
      <c r="B94" s="417"/>
      <c r="C94" s="398" t="s">
        <v>214</v>
      </c>
      <c r="D94" s="393"/>
      <c r="E94" s="393"/>
      <c r="F94" s="397"/>
      <c r="G94" s="439"/>
      <c r="H94" s="393"/>
      <c r="I94" s="393">
        <f t="shared" si="11"/>
        <v>0</v>
      </c>
      <c r="J94" s="440"/>
    </row>
    <row r="95" spans="1:10" ht="186" customHeight="1" x14ac:dyDescent="0.3">
      <c r="A95" s="389" t="s">
        <v>209</v>
      </c>
      <c r="B95" s="405" t="s">
        <v>604</v>
      </c>
      <c r="C95" s="398" t="s">
        <v>214</v>
      </c>
      <c r="D95" s="396">
        <v>1975.45</v>
      </c>
      <c r="E95" s="396">
        <v>0</v>
      </c>
      <c r="F95" s="441">
        <v>0</v>
      </c>
      <c r="G95" s="402" t="s">
        <v>605</v>
      </c>
      <c r="H95" s="423">
        <v>0</v>
      </c>
      <c r="I95" s="423">
        <v>0</v>
      </c>
      <c r="J95" s="402" t="s">
        <v>606</v>
      </c>
    </row>
    <row r="96" spans="1:10" ht="126" x14ac:dyDescent="0.3">
      <c r="A96" s="426" t="s">
        <v>24</v>
      </c>
      <c r="B96" s="392" t="s">
        <v>607</v>
      </c>
      <c r="C96" s="392" t="s">
        <v>214</v>
      </c>
      <c r="D96" s="393">
        <f>D97</f>
        <v>15550.15</v>
      </c>
      <c r="E96" s="393">
        <f>E97</f>
        <v>14919.06</v>
      </c>
      <c r="F96" s="397">
        <f>E96/D96*100</f>
        <v>95.941582557081446</v>
      </c>
      <c r="G96" s="903"/>
      <c r="H96" s="393">
        <f>E96</f>
        <v>14919.06</v>
      </c>
      <c r="I96" s="393">
        <f t="shared" si="11"/>
        <v>95.941582557081446</v>
      </c>
      <c r="J96" s="440"/>
    </row>
    <row r="97" spans="1:10" ht="218.25" customHeight="1" x14ac:dyDescent="0.3">
      <c r="A97" s="389" t="s">
        <v>261</v>
      </c>
      <c r="B97" s="398" t="s">
        <v>608</v>
      </c>
      <c r="C97" s="398" t="s">
        <v>214</v>
      </c>
      <c r="D97" s="396">
        <v>15550.15</v>
      </c>
      <c r="E97" s="396">
        <v>14919.06</v>
      </c>
      <c r="F97" s="396">
        <f>E97/D97*100</f>
        <v>95.941582557081446</v>
      </c>
      <c r="G97" s="402" t="s">
        <v>609</v>
      </c>
      <c r="H97" s="396">
        <f>E97</f>
        <v>14919.06</v>
      </c>
      <c r="I97" s="396">
        <f t="shared" si="11"/>
        <v>95.941582557081446</v>
      </c>
      <c r="J97" s="403"/>
    </row>
    <row r="98" spans="1:10" ht="76.5" hidden="1" customHeight="1" x14ac:dyDescent="0.3">
      <c r="A98" s="417"/>
      <c r="B98" s="442"/>
      <c r="C98" s="392" t="s">
        <v>547</v>
      </c>
      <c r="D98" s="393">
        <f>D94</f>
        <v>0</v>
      </c>
      <c r="E98" s="393">
        <f>E94</f>
        <v>0</v>
      </c>
      <c r="F98" s="397"/>
      <c r="G98" s="440"/>
      <c r="H98" s="393">
        <f>H94</f>
        <v>0</v>
      </c>
      <c r="I98" s="393">
        <f t="shared" si="11"/>
        <v>0</v>
      </c>
      <c r="J98" s="440"/>
    </row>
    <row r="99" spans="1:10" ht="76.5" customHeight="1" x14ac:dyDescent="0.3">
      <c r="A99" s="426" t="s">
        <v>36</v>
      </c>
      <c r="B99" s="417" t="s">
        <v>610</v>
      </c>
      <c r="C99" s="392" t="s">
        <v>205</v>
      </c>
      <c r="D99" s="393">
        <v>0</v>
      </c>
      <c r="E99" s="393">
        <v>0</v>
      </c>
      <c r="F99" s="393">
        <v>0</v>
      </c>
      <c r="G99" s="394"/>
      <c r="H99" s="393">
        <v>0</v>
      </c>
      <c r="I99" s="393">
        <v>0</v>
      </c>
      <c r="J99" s="440"/>
    </row>
    <row r="100" spans="1:10" ht="126" x14ac:dyDescent="0.3">
      <c r="A100" s="389" t="s">
        <v>218</v>
      </c>
      <c r="B100" s="419" t="s">
        <v>611</v>
      </c>
      <c r="C100" s="398" t="s">
        <v>205</v>
      </c>
      <c r="D100" s="396">
        <v>0</v>
      </c>
      <c r="E100" s="396">
        <v>0</v>
      </c>
      <c r="F100" s="396">
        <v>0</v>
      </c>
      <c r="G100" s="402" t="s">
        <v>494</v>
      </c>
      <c r="H100" s="396">
        <v>0</v>
      </c>
      <c r="I100" s="396">
        <v>0</v>
      </c>
      <c r="J100" s="440"/>
    </row>
    <row r="101" spans="1:10" ht="90" x14ac:dyDescent="0.3">
      <c r="A101" s="389"/>
      <c r="B101" s="1533" t="s">
        <v>292</v>
      </c>
      <c r="C101" s="1534" t="s">
        <v>214</v>
      </c>
      <c r="D101" s="1535">
        <f>D92+D96+D99</f>
        <v>352271.88000000006</v>
      </c>
      <c r="E101" s="1535">
        <f>E92+E96+E99</f>
        <v>349665.34</v>
      </c>
      <c r="F101" s="1535">
        <f>E101/D101*100</f>
        <v>99.260077188108227</v>
      </c>
      <c r="G101" s="1536"/>
      <c r="H101" s="1535">
        <f>H92+H96+H99</f>
        <v>349665.34</v>
      </c>
      <c r="I101" s="1535">
        <f>H101/D101*100</f>
        <v>99.260077188108227</v>
      </c>
      <c r="J101" s="440"/>
    </row>
    <row r="102" spans="1:10" ht="18" customHeight="1" x14ac:dyDescent="0.3">
      <c r="A102" s="1869" t="s">
        <v>612</v>
      </c>
      <c r="B102" s="1869"/>
      <c r="C102" s="1869"/>
      <c r="D102" s="1869"/>
      <c r="E102" s="1869"/>
      <c r="F102" s="1869"/>
      <c r="G102" s="1869"/>
      <c r="H102" s="1869"/>
      <c r="I102" s="1869"/>
      <c r="J102" s="1869"/>
    </row>
    <row r="103" spans="1:10" s="445" customFormat="1" ht="67.5" hidden="1" customHeight="1" x14ac:dyDescent="0.25">
      <c r="A103" s="443"/>
      <c r="B103" s="417"/>
      <c r="C103" s="444" t="s">
        <v>547</v>
      </c>
      <c r="D103" s="393"/>
      <c r="E103" s="393"/>
      <c r="F103" s="397"/>
      <c r="G103" s="1870"/>
      <c r="H103" s="393"/>
      <c r="I103" s="393">
        <f t="shared" si="11"/>
        <v>0</v>
      </c>
      <c r="J103" s="1871"/>
    </row>
    <row r="104" spans="1:10" s="445" customFormat="1" ht="90" x14ac:dyDescent="0.25">
      <c r="A104" s="438" t="s">
        <v>16</v>
      </c>
      <c r="B104" s="417" t="s">
        <v>613</v>
      </c>
      <c r="C104" s="392" t="s">
        <v>214</v>
      </c>
      <c r="D104" s="393">
        <f>D105+D106</f>
        <v>19569.8</v>
      </c>
      <c r="E104" s="393">
        <f>E105+E106</f>
        <v>19569.8</v>
      </c>
      <c r="F104" s="397">
        <f t="shared" ref="F104:F111" si="12">E104/D104*100</f>
        <v>100</v>
      </c>
      <c r="G104" s="1870"/>
      <c r="H104" s="393">
        <f>H105+H106</f>
        <v>19569.8</v>
      </c>
      <c r="I104" s="393">
        <f>F104</f>
        <v>100</v>
      </c>
      <c r="J104" s="1871"/>
    </row>
    <row r="105" spans="1:10" ht="110.25" customHeight="1" x14ac:dyDescent="0.3">
      <c r="A105" s="421" t="s">
        <v>206</v>
      </c>
      <c r="B105" s="405" t="s">
        <v>614</v>
      </c>
      <c r="C105" s="398" t="s">
        <v>214</v>
      </c>
      <c r="D105" s="396">
        <v>17719.8</v>
      </c>
      <c r="E105" s="396">
        <v>17719.8</v>
      </c>
      <c r="F105" s="396">
        <f>E105/D105*100</f>
        <v>100</v>
      </c>
      <c r="G105" s="402" t="s">
        <v>615</v>
      </c>
      <c r="H105" s="396">
        <f>E105</f>
        <v>17719.8</v>
      </c>
      <c r="I105" s="396">
        <f>F105</f>
        <v>100</v>
      </c>
      <c r="J105" s="402"/>
    </row>
    <row r="106" spans="1:10" ht="267" customHeight="1" x14ac:dyDescent="0.3">
      <c r="A106" s="421" t="s">
        <v>209</v>
      </c>
      <c r="B106" s="405" t="s">
        <v>616</v>
      </c>
      <c r="C106" s="398" t="s">
        <v>214</v>
      </c>
      <c r="D106" s="396">
        <v>1850</v>
      </c>
      <c r="E106" s="396">
        <v>1850</v>
      </c>
      <c r="F106" s="396">
        <f>E106/D106*100</f>
        <v>100</v>
      </c>
      <c r="G106" s="402" t="s">
        <v>617</v>
      </c>
      <c r="H106" s="396">
        <f>E106</f>
        <v>1850</v>
      </c>
      <c r="I106" s="396">
        <f t="shared" ref="I106:I114" si="13">F106</f>
        <v>100</v>
      </c>
      <c r="J106" s="402"/>
    </row>
    <row r="107" spans="1:10" ht="111.75" customHeight="1" x14ac:dyDescent="0.3">
      <c r="A107" s="417"/>
      <c r="B107" s="446" t="s">
        <v>374</v>
      </c>
      <c r="C107" s="444" t="s">
        <v>214</v>
      </c>
      <c r="D107" s="393">
        <f>D104</f>
        <v>19569.8</v>
      </c>
      <c r="E107" s="393">
        <f>E104</f>
        <v>19569.8</v>
      </c>
      <c r="F107" s="397">
        <f t="shared" si="12"/>
        <v>100</v>
      </c>
      <c r="G107" s="427"/>
      <c r="H107" s="393">
        <f>H104</f>
        <v>19569.8</v>
      </c>
      <c r="I107" s="393">
        <f t="shared" si="13"/>
        <v>100</v>
      </c>
      <c r="J107" s="427"/>
    </row>
    <row r="108" spans="1:10" ht="29.25" customHeight="1" x14ac:dyDescent="0.3">
      <c r="A108" s="1872"/>
      <c r="B108" s="1869" t="s">
        <v>618</v>
      </c>
      <c r="C108" s="442" t="s">
        <v>235</v>
      </c>
      <c r="D108" s="393">
        <f>SUM(D109:D111)</f>
        <v>5903807.540000001</v>
      </c>
      <c r="E108" s="393">
        <f>SUM(E109:E111)</f>
        <v>5849730.7699999996</v>
      </c>
      <c r="F108" s="397">
        <f t="shared" si="12"/>
        <v>99.084035689957446</v>
      </c>
      <c r="G108" s="1871"/>
      <c r="H108" s="393">
        <f>SUM(H109:H111)</f>
        <v>5849730.7699999996</v>
      </c>
      <c r="I108" s="393">
        <f>H108/D108*100</f>
        <v>99.084035689957446</v>
      </c>
      <c r="J108" s="1871"/>
    </row>
    <row r="109" spans="1:10" s="445" customFormat="1" ht="72" customHeight="1" x14ac:dyDescent="0.25">
      <c r="A109" s="1872"/>
      <c r="B109" s="1869"/>
      <c r="C109" s="417" t="s">
        <v>537</v>
      </c>
      <c r="D109" s="393">
        <f>D41+D88</f>
        <v>80140.849999999991</v>
      </c>
      <c r="E109" s="393">
        <f>E88+E41</f>
        <v>73815.260000000009</v>
      </c>
      <c r="F109" s="397">
        <f t="shared" si="12"/>
        <v>92.106909272861486</v>
      </c>
      <c r="G109" s="1871"/>
      <c r="H109" s="393">
        <f>H88+H41</f>
        <v>73815.260000000009</v>
      </c>
      <c r="I109" s="393">
        <f t="shared" si="13"/>
        <v>92.106909272861486</v>
      </c>
      <c r="J109" s="1871"/>
    </row>
    <row r="110" spans="1:10" ht="92.25" customHeight="1" x14ac:dyDescent="0.3">
      <c r="A110" s="1872"/>
      <c r="B110" s="1869"/>
      <c r="C110" s="392" t="s">
        <v>205</v>
      </c>
      <c r="D110" s="393">
        <f>D89+D42</f>
        <v>4310578.540000001</v>
      </c>
      <c r="E110" s="393">
        <f>E89+E42</f>
        <v>4266908.05</v>
      </c>
      <c r="F110" s="397">
        <f t="shared" si="12"/>
        <v>98.986899563602407</v>
      </c>
      <c r="G110" s="1871"/>
      <c r="H110" s="393">
        <f>E110</f>
        <v>4266908.05</v>
      </c>
      <c r="I110" s="393">
        <f t="shared" si="13"/>
        <v>98.986899563602407</v>
      </c>
      <c r="J110" s="1871"/>
    </row>
    <row r="111" spans="1:10" ht="94.5" customHeight="1" x14ac:dyDescent="0.3">
      <c r="A111" s="1872"/>
      <c r="B111" s="1869"/>
      <c r="C111" s="392" t="s">
        <v>214</v>
      </c>
      <c r="D111" s="393">
        <f>D43+D90+D101+D107</f>
        <v>1513088.15</v>
      </c>
      <c r="E111" s="393">
        <f>E43+E90+E101+E107</f>
        <v>1509007.46</v>
      </c>
      <c r="F111" s="397">
        <f t="shared" si="12"/>
        <v>99.730307186663254</v>
      </c>
      <c r="G111" s="1871"/>
      <c r="H111" s="393">
        <f>H43+H90+H101+H107</f>
        <v>1509007.46</v>
      </c>
      <c r="I111" s="393">
        <f>H111/D111*100</f>
        <v>99.730307186663254</v>
      </c>
      <c r="J111" s="1871"/>
    </row>
    <row r="112" spans="1:10" s="445" customFormat="1" ht="76.5" hidden="1" customHeight="1" x14ac:dyDescent="0.25">
      <c r="A112" s="1863"/>
      <c r="B112" s="1865" t="s">
        <v>619</v>
      </c>
      <c r="C112" s="447" t="s">
        <v>547</v>
      </c>
      <c r="D112" s="448"/>
      <c r="E112" s="448"/>
      <c r="F112" s="449"/>
      <c r="G112" s="1867"/>
      <c r="H112" s="448"/>
      <c r="I112" s="448">
        <f t="shared" si="13"/>
        <v>0</v>
      </c>
      <c r="J112" s="1867"/>
    </row>
    <row r="113" spans="1:10" ht="72.75" hidden="1" customHeight="1" x14ac:dyDescent="0.3">
      <c r="A113" s="1864"/>
      <c r="B113" s="1865"/>
      <c r="C113" s="447" t="s">
        <v>620</v>
      </c>
      <c r="D113" s="450"/>
      <c r="E113" s="450"/>
      <c r="F113" s="451"/>
      <c r="G113" s="1867"/>
      <c r="H113" s="450"/>
      <c r="I113" s="450">
        <f t="shared" si="13"/>
        <v>0</v>
      </c>
      <c r="J113" s="1867"/>
    </row>
    <row r="114" spans="1:10" ht="60" hidden="1" customHeight="1" x14ac:dyDescent="0.3">
      <c r="A114" s="1864"/>
      <c r="B114" s="1866"/>
      <c r="C114" s="452" t="s">
        <v>621</v>
      </c>
      <c r="D114" s="450">
        <f>SUM(D112:D113)</f>
        <v>0</v>
      </c>
      <c r="E114" s="450">
        <f>SUM(E112:E113)</f>
        <v>0</v>
      </c>
      <c r="F114" s="451"/>
      <c r="G114" s="1868"/>
      <c r="H114" s="450">
        <f>SUM(H112:H113)</f>
        <v>0</v>
      </c>
      <c r="I114" s="450">
        <f t="shared" si="13"/>
        <v>0</v>
      </c>
      <c r="J114" s="1868"/>
    </row>
  </sheetData>
  <sheetProtection selectLockedCells="1" selectUnlockedCells="1"/>
  <mergeCells count="93">
    <mergeCell ref="A9:J9"/>
    <mergeCell ref="A2:J2"/>
    <mergeCell ref="A3:J3"/>
    <mergeCell ref="A4:J4"/>
    <mergeCell ref="A5:J5"/>
    <mergeCell ref="A6:J6"/>
    <mergeCell ref="A10:A12"/>
    <mergeCell ref="B10:B12"/>
    <mergeCell ref="J11:J12"/>
    <mergeCell ref="A13:A15"/>
    <mergeCell ref="B13:B15"/>
    <mergeCell ref="G14:G15"/>
    <mergeCell ref="J14:J15"/>
    <mergeCell ref="G10:G12"/>
    <mergeCell ref="A16:A18"/>
    <mergeCell ref="B16:B18"/>
    <mergeCell ref="G16:G18"/>
    <mergeCell ref="J16:J18"/>
    <mergeCell ref="A19:A21"/>
    <mergeCell ref="B19:B21"/>
    <mergeCell ref="G19:G21"/>
    <mergeCell ref="J19:J21"/>
    <mergeCell ref="A33:A35"/>
    <mergeCell ref="B33:B35"/>
    <mergeCell ref="J34:J35"/>
    <mergeCell ref="A36:A39"/>
    <mergeCell ref="B36:B39"/>
    <mergeCell ref="G36:G39"/>
    <mergeCell ref="J36:J39"/>
    <mergeCell ref="G33:G35"/>
    <mergeCell ref="A26:A28"/>
    <mergeCell ref="B26:B28"/>
    <mergeCell ref="J27:J28"/>
    <mergeCell ref="A29:A32"/>
    <mergeCell ref="B29:B32"/>
    <mergeCell ref="G29:G32"/>
    <mergeCell ref="J29:J32"/>
    <mergeCell ref="G26:G28"/>
    <mergeCell ref="I58:I59"/>
    <mergeCell ref="J58:J59"/>
    <mergeCell ref="A45:A49"/>
    <mergeCell ref="B45:B49"/>
    <mergeCell ref="G45:G49"/>
    <mergeCell ref="J45:J49"/>
    <mergeCell ref="A40:A43"/>
    <mergeCell ref="B40:B43"/>
    <mergeCell ref="G40:G43"/>
    <mergeCell ref="J40:J43"/>
    <mergeCell ref="A63:A66"/>
    <mergeCell ref="B63:B66"/>
    <mergeCell ref="J63:J66"/>
    <mergeCell ref="A58:A59"/>
    <mergeCell ref="B58:B59"/>
    <mergeCell ref="C58:C59"/>
    <mergeCell ref="D58:D59"/>
    <mergeCell ref="E58:E59"/>
    <mergeCell ref="F58:F59"/>
    <mergeCell ref="A44:J44"/>
    <mergeCell ref="G58:G59"/>
    <mergeCell ref="H58:H59"/>
    <mergeCell ref="A79:A81"/>
    <mergeCell ref="B79:B81"/>
    <mergeCell ref="G80:G81"/>
    <mergeCell ref="J80:J81"/>
    <mergeCell ref="A70:A73"/>
    <mergeCell ref="B70:B73"/>
    <mergeCell ref="G70:G73"/>
    <mergeCell ref="J70:J73"/>
    <mergeCell ref="A75:A77"/>
    <mergeCell ref="B75:B77"/>
    <mergeCell ref="G76:G77"/>
    <mergeCell ref="J76:J77"/>
    <mergeCell ref="J84:J86"/>
    <mergeCell ref="A87:A90"/>
    <mergeCell ref="B87:B90"/>
    <mergeCell ref="G87:G90"/>
    <mergeCell ref="J87:J90"/>
    <mergeCell ref="G63:G66"/>
    <mergeCell ref="A112:A114"/>
    <mergeCell ref="B112:B114"/>
    <mergeCell ref="G112:G114"/>
    <mergeCell ref="J112:J114"/>
    <mergeCell ref="A91:J91"/>
    <mergeCell ref="A102:J102"/>
    <mergeCell ref="G103:G104"/>
    <mergeCell ref="J103:J104"/>
    <mergeCell ref="A108:A111"/>
    <mergeCell ref="B108:B111"/>
    <mergeCell ref="G108:G111"/>
    <mergeCell ref="J108:J111"/>
    <mergeCell ref="A83:A86"/>
    <mergeCell ref="B83:B86"/>
    <mergeCell ref="G84:G86"/>
  </mergeCells>
  <pageMargins left="0.78740157480314965" right="0.39370078740157483" top="0.78740157480314965" bottom="0.78740157480314965" header="0.51181102362204722" footer="0.39370078740157483"/>
  <pageSetup paperSize="9" scale="62" firstPageNumber="51" fitToHeight="11" orientation="landscape" useFirstPageNumber="1" horizontalDpi="300" verticalDpi="300" r:id="rId1"/>
  <headerFooter alignWithMargins="0">
    <oddFooter>&amp;R&amp;"Arial,обычный"&amp;14&amp;P</oddFooter>
  </headerFooter>
  <rowBreaks count="10" manualBreakCount="10">
    <brk id="15" max="16383" man="1"/>
    <brk id="25" max="16383" man="1"/>
    <brk id="35" max="16383" man="1"/>
    <brk id="43" max="16383" man="1"/>
    <brk id="59" max="16383" man="1"/>
    <brk id="62" max="16383" man="1"/>
    <brk id="74" max="16383" man="1"/>
    <brk id="86" max="16383" man="1"/>
    <brk id="101" max="16383" man="1"/>
    <brk id="10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sheetPr>
  <dimension ref="A1:H32"/>
  <sheetViews>
    <sheetView zoomScale="74" zoomScaleNormal="74" workbookViewId="0">
      <pane ySplit="6" topLeftCell="A7" activePane="bottomLeft" state="frozen"/>
      <selection pane="bottomLeft" activeCell="N10" sqref="N10"/>
    </sheetView>
  </sheetViews>
  <sheetFormatPr defaultRowHeight="18" x14ac:dyDescent="0.25"/>
  <cols>
    <col min="1" max="1" width="7.5703125" style="266" customWidth="1"/>
    <col min="2" max="2" width="77.28515625" style="934" customWidth="1"/>
    <col min="3" max="3" width="11.7109375" style="934" customWidth="1"/>
    <col min="4" max="6" width="15.7109375" style="934" customWidth="1"/>
    <col min="7" max="7" width="70.28515625" style="934" customWidth="1"/>
    <col min="8" max="8" width="11.5703125" style="934" hidden="1" customWidth="1"/>
    <col min="9" max="251" width="9.140625" style="934"/>
    <col min="252" max="252" width="7.5703125" style="934" customWidth="1"/>
    <col min="253" max="253" width="37.7109375" style="934" customWidth="1"/>
    <col min="254" max="254" width="15.7109375" style="934" customWidth="1"/>
    <col min="255" max="255" width="11.7109375" style="934" customWidth="1"/>
    <col min="256" max="258" width="15.7109375" style="934" customWidth="1"/>
    <col min="259" max="259" width="30.7109375" style="934" customWidth="1"/>
    <col min="260" max="260" width="13.7109375" style="934" customWidth="1"/>
    <col min="261" max="261" width="20.140625" style="934" customWidth="1"/>
    <col min="262" max="262" width="17.28515625" style="934" customWidth="1"/>
    <col min="263" max="263" width="17.7109375" style="934" customWidth="1"/>
    <col min="264" max="264" width="0" style="934" hidden="1" customWidth="1"/>
    <col min="265" max="507" width="9.140625" style="934"/>
    <col min="508" max="508" width="7.5703125" style="934" customWidth="1"/>
    <col min="509" max="509" width="37.7109375" style="934" customWidth="1"/>
    <col min="510" max="510" width="15.7109375" style="934" customWidth="1"/>
    <col min="511" max="511" width="11.7109375" style="934" customWidth="1"/>
    <col min="512" max="514" width="15.7109375" style="934" customWidth="1"/>
    <col min="515" max="515" width="30.7109375" style="934" customWidth="1"/>
    <col min="516" max="516" width="13.7109375" style="934" customWidth="1"/>
    <col min="517" max="517" width="20.140625" style="934" customWidth="1"/>
    <col min="518" max="518" width="17.28515625" style="934" customWidth="1"/>
    <col min="519" max="519" width="17.7109375" style="934" customWidth="1"/>
    <col min="520" max="520" width="0" style="934" hidden="1" customWidth="1"/>
    <col min="521" max="763" width="9.140625" style="934"/>
    <col min="764" max="764" width="7.5703125" style="934" customWidth="1"/>
    <col min="765" max="765" width="37.7109375" style="934" customWidth="1"/>
    <col min="766" max="766" width="15.7109375" style="934" customWidth="1"/>
    <col min="767" max="767" width="11.7109375" style="934" customWidth="1"/>
    <col min="768" max="770" width="15.7109375" style="934" customWidth="1"/>
    <col min="771" max="771" width="30.7109375" style="934" customWidth="1"/>
    <col min="772" max="772" width="13.7109375" style="934" customWidth="1"/>
    <col min="773" max="773" width="20.140625" style="934" customWidth="1"/>
    <col min="774" max="774" width="17.28515625" style="934" customWidth="1"/>
    <col min="775" max="775" width="17.7109375" style="934" customWidth="1"/>
    <col min="776" max="776" width="0" style="934" hidden="1" customWidth="1"/>
    <col min="777" max="1019" width="9.140625" style="934"/>
    <col min="1020" max="1020" width="7.5703125" style="934" customWidth="1"/>
    <col min="1021" max="1021" width="37.7109375" style="934" customWidth="1"/>
    <col min="1022" max="1022" width="15.7109375" style="934" customWidth="1"/>
    <col min="1023" max="1023" width="11.7109375" style="934" customWidth="1"/>
    <col min="1024" max="1026" width="15.7109375" style="934" customWidth="1"/>
    <col min="1027" max="1027" width="30.7109375" style="934" customWidth="1"/>
    <col min="1028" max="1028" width="13.7109375" style="934" customWidth="1"/>
    <col min="1029" max="1029" width="20.140625" style="934" customWidth="1"/>
    <col min="1030" max="1030" width="17.28515625" style="934" customWidth="1"/>
    <col min="1031" max="1031" width="17.7109375" style="934" customWidth="1"/>
    <col min="1032" max="1032" width="0" style="934" hidden="1" customWidth="1"/>
    <col min="1033" max="1275" width="9.140625" style="934"/>
    <col min="1276" max="1276" width="7.5703125" style="934" customWidth="1"/>
    <col min="1277" max="1277" width="37.7109375" style="934" customWidth="1"/>
    <col min="1278" max="1278" width="15.7109375" style="934" customWidth="1"/>
    <col min="1279" max="1279" width="11.7109375" style="934" customWidth="1"/>
    <col min="1280" max="1282" width="15.7109375" style="934" customWidth="1"/>
    <col min="1283" max="1283" width="30.7109375" style="934" customWidth="1"/>
    <col min="1284" max="1284" width="13.7109375" style="934" customWidth="1"/>
    <col min="1285" max="1285" width="20.140625" style="934" customWidth="1"/>
    <col min="1286" max="1286" width="17.28515625" style="934" customWidth="1"/>
    <col min="1287" max="1287" width="17.7109375" style="934" customWidth="1"/>
    <col min="1288" max="1288" width="0" style="934" hidden="1" customWidth="1"/>
    <col min="1289" max="1531" width="9.140625" style="934"/>
    <col min="1532" max="1532" width="7.5703125" style="934" customWidth="1"/>
    <col min="1533" max="1533" width="37.7109375" style="934" customWidth="1"/>
    <col min="1534" max="1534" width="15.7109375" style="934" customWidth="1"/>
    <col min="1535" max="1535" width="11.7109375" style="934" customWidth="1"/>
    <col min="1536" max="1538" width="15.7109375" style="934" customWidth="1"/>
    <col min="1539" max="1539" width="30.7109375" style="934" customWidth="1"/>
    <col min="1540" max="1540" width="13.7109375" style="934" customWidth="1"/>
    <col min="1541" max="1541" width="20.140625" style="934" customWidth="1"/>
    <col min="1542" max="1542" width="17.28515625" style="934" customWidth="1"/>
    <col min="1543" max="1543" width="17.7109375" style="934" customWidth="1"/>
    <col min="1544" max="1544" width="0" style="934" hidden="1" customWidth="1"/>
    <col min="1545" max="1787" width="9.140625" style="934"/>
    <col min="1788" max="1788" width="7.5703125" style="934" customWidth="1"/>
    <col min="1789" max="1789" width="37.7109375" style="934" customWidth="1"/>
    <col min="1790" max="1790" width="15.7109375" style="934" customWidth="1"/>
    <col min="1791" max="1791" width="11.7109375" style="934" customWidth="1"/>
    <col min="1792" max="1794" width="15.7109375" style="934" customWidth="1"/>
    <col min="1795" max="1795" width="30.7109375" style="934" customWidth="1"/>
    <col min="1796" max="1796" width="13.7109375" style="934" customWidth="1"/>
    <col min="1797" max="1797" width="20.140625" style="934" customWidth="1"/>
    <col min="1798" max="1798" width="17.28515625" style="934" customWidth="1"/>
    <col min="1799" max="1799" width="17.7109375" style="934" customWidth="1"/>
    <col min="1800" max="1800" width="0" style="934" hidden="1" customWidth="1"/>
    <col min="1801" max="2043" width="9.140625" style="934"/>
    <col min="2044" max="2044" width="7.5703125" style="934" customWidth="1"/>
    <col min="2045" max="2045" width="37.7109375" style="934" customWidth="1"/>
    <col min="2046" max="2046" width="15.7109375" style="934" customWidth="1"/>
    <col min="2047" max="2047" width="11.7109375" style="934" customWidth="1"/>
    <col min="2048" max="2050" width="15.7109375" style="934" customWidth="1"/>
    <col min="2051" max="2051" width="30.7109375" style="934" customWidth="1"/>
    <col min="2052" max="2052" width="13.7109375" style="934" customWidth="1"/>
    <col min="2053" max="2053" width="20.140625" style="934" customWidth="1"/>
    <col min="2054" max="2054" width="17.28515625" style="934" customWidth="1"/>
    <col min="2055" max="2055" width="17.7109375" style="934" customWidth="1"/>
    <col min="2056" max="2056" width="0" style="934" hidden="1" customWidth="1"/>
    <col min="2057" max="2299" width="9.140625" style="934"/>
    <col min="2300" max="2300" width="7.5703125" style="934" customWidth="1"/>
    <col min="2301" max="2301" width="37.7109375" style="934" customWidth="1"/>
    <col min="2302" max="2302" width="15.7109375" style="934" customWidth="1"/>
    <col min="2303" max="2303" width="11.7109375" style="934" customWidth="1"/>
    <col min="2304" max="2306" width="15.7109375" style="934" customWidth="1"/>
    <col min="2307" max="2307" width="30.7109375" style="934" customWidth="1"/>
    <col min="2308" max="2308" width="13.7109375" style="934" customWidth="1"/>
    <col min="2309" max="2309" width="20.140625" style="934" customWidth="1"/>
    <col min="2310" max="2310" width="17.28515625" style="934" customWidth="1"/>
    <col min="2311" max="2311" width="17.7109375" style="934" customWidth="1"/>
    <col min="2312" max="2312" width="0" style="934" hidden="1" customWidth="1"/>
    <col min="2313" max="2555" width="9.140625" style="934"/>
    <col min="2556" max="2556" width="7.5703125" style="934" customWidth="1"/>
    <col min="2557" max="2557" width="37.7109375" style="934" customWidth="1"/>
    <col min="2558" max="2558" width="15.7109375" style="934" customWidth="1"/>
    <col min="2559" max="2559" width="11.7109375" style="934" customWidth="1"/>
    <col min="2560" max="2562" width="15.7109375" style="934" customWidth="1"/>
    <col min="2563" max="2563" width="30.7109375" style="934" customWidth="1"/>
    <col min="2564" max="2564" width="13.7109375" style="934" customWidth="1"/>
    <col min="2565" max="2565" width="20.140625" style="934" customWidth="1"/>
    <col min="2566" max="2566" width="17.28515625" style="934" customWidth="1"/>
    <col min="2567" max="2567" width="17.7109375" style="934" customWidth="1"/>
    <col min="2568" max="2568" width="0" style="934" hidden="1" customWidth="1"/>
    <col min="2569" max="2811" width="9.140625" style="934"/>
    <col min="2812" max="2812" width="7.5703125" style="934" customWidth="1"/>
    <col min="2813" max="2813" width="37.7109375" style="934" customWidth="1"/>
    <col min="2814" max="2814" width="15.7109375" style="934" customWidth="1"/>
    <col min="2815" max="2815" width="11.7109375" style="934" customWidth="1"/>
    <col min="2816" max="2818" width="15.7109375" style="934" customWidth="1"/>
    <col min="2819" max="2819" width="30.7109375" style="934" customWidth="1"/>
    <col min="2820" max="2820" width="13.7109375" style="934" customWidth="1"/>
    <col min="2821" max="2821" width="20.140625" style="934" customWidth="1"/>
    <col min="2822" max="2822" width="17.28515625" style="934" customWidth="1"/>
    <col min="2823" max="2823" width="17.7109375" style="934" customWidth="1"/>
    <col min="2824" max="2824" width="0" style="934" hidden="1" customWidth="1"/>
    <col min="2825" max="3067" width="9.140625" style="934"/>
    <col min="3068" max="3068" width="7.5703125" style="934" customWidth="1"/>
    <col min="3069" max="3069" width="37.7109375" style="934" customWidth="1"/>
    <col min="3070" max="3070" width="15.7109375" style="934" customWidth="1"/>
    <col min="3071" max="3071" width="11.7109375" style="934" customWidth="1"/>
    <col min="3072" max="3074" width="15.7109375" style="934" customWidth="1"/>
    <col min="3075" max="3075" width="30.7109375" style="934" customWidth="1"/>
    <col min="3076" max="3076" width="13.7109375" style="934" customWidth="1"/>
    <col min="3077" max="3077" width="20.140625" style="934" customWidth="1"/>
    <col min="3078" max="3078" width="17.28515625" style="934" customWidth="1"/>
    <col min="3079" max="3079" width="17.7109375" style="934" customWidth="1"/>
    <col min="3080" max="3080" width="0" style="934" hidden="1" customWidth="1"/>
    <col min="3081" max="3323" width="9.140625" style="934"/>
    <col min="3324" max="3324" width="7.5703125" style="934" customWidth="1"/>
    <col min="3325" max="3325" width="37.7109375" style="934" customWidth="1"/>
    <col min="3326" max="3326" width="15.7109375" style="934" customWidth="1"/>
    <col min="3327" max="3327" width="11.7109375" style="934" customWidth="1"/>
    <col min="3328" max="3330" width="15.7109375" style="934" customWidth="1"/>
    <col min="3331" max="3331" width="30.7109375" style="934" customWidth="1"/>
    <col min="3332" max="3332" width="13.7109375" style="934" customWidth="1"/>
    <col min="3333" max="3333" width="20.140625" style="934" customWidth="1"/>
    <col min="3334" max="3334" width="17.28515625" style="934" customWidth="1"/>
    <col min="3335" max="3335" width="17.7109375" style="934" customWidth="1"/>
    <col min="3336" max="3336" width="0" style="934" hidden="1" customWidth="1"/>
    <col min="3337" max="3579" width="9.140625" style="934"/>
    <col min="3580" max="3580" width="7.5703125" style="934" customWidth="1"/>
    <col min="3581" max="3581" width="37.7109375" style="934" customWidth="1"/>
    <col min="3582" max="3582" width="15.7109375" style="934" customWidth="1"/>
    <col min="3583" max="3583" width="11.7109375" style="934" customWidth="1"/>
    <col min="3584" max="3586" width="15.7109375" style="934" customWidth="1"/>
    <col min="3587" max="3587" width="30.7109375" style="934" customWidth="1"/>
    <col min="3588" max="3588" width="13.7109375" style="934" customWidth="1"/>
    <col min="3589" max="3589" width="20.140625" style="934" customWidth="1"/>
    <col min="3590" max="3590" width="17.28515625" style="934" customWidth="1"/>
    <col min="3591" max="3591" width="17.7109375" style="934" customWidth="1"/>
    <col min="3592" max="3592" width="0" style="934" hidden="1" customWidth="1"/>
    <col min="3593" max="3835" width="9.140625" style="934"/>
    <col min="3836" max="3836" width="7.5703125" style="934" customWidth="1"/>
    <col min="3837" max="3837" width="37.7109375" style="934" customWidth="1"/>
    <col min="3838" max="3838" width="15.7109375" style="934" customWidth="1"/>
    <col min="3839" max="3839" width="11.7109375" style="934" customWidth="1"/>
    <col min="3840" max="3842" width="15.7109375" style="934" customWidth="1"/>
    <col min="3843" max="3843" width="30.7109375" style="934" customWidth="1"/>
    <col min="3844" max="3844" width="13.7109375" style="934" customWidth="1"/>
    <col min="3845" max="3845" width="20.140625" style="934" customWidth="1"/>
    <col min="3846" max="3846" width="17.28515625" style="934" customWidth="1"/>
    <col min="3847" max="3847" width="17.7109375" style="934" customWidth="1"/>
    <col min="3848" max="3848" width="0" style="934" hidden="1" customWidth="1"/>
    <col min="3849" max="4091" width="9.140625" style="934"/>
    <col min="4092" max="4092" width="7.5703125" style="934" customWidth="1"/>
    <col min="4093" max="4093" width="37.7109375" style="934" customWidth="1"/>
    <col min="4094" max="4094" width="15.7109375" style="934" customWidth="1"/>
    <col min="4095" max="4095" width="11.7109375" style="934" customWidth="1"/>
    <col min="4096" max="4098" width="15.7109375" style="934" customWidth="1"/>
    <col min="4099" max="4099" width="30.7109375" style="934" customWidth="1"/>
    <col min="4100" max="4100" width="13.7109375" style="934" customWidth="1"/>
    <col min="4101" max="4101" width="20.140625" style="934" customWidth="1"/>
    <col min="4102" max="4102" width="17.28515625" style="934" customWidth="1"/>
    <col min="4103" max="4103" width="17.7109375" style="934" customWidth="1"/>
    <col min="4104" max="4104" width="0" style="934" hidden="1" customWidth="1"/>
    <col min="4105" max="4347" width="9.140625" style="934"/>
    <col min="4348" max="4348" width="7.5703125" style="934" customWidth="1"/>
    <col min="4349" max="4349" width="37.7109375" style="934" customWidth="1"/>
    <col min="4350" max="4350" width="15.7109375" style="934" customWidth="1"/>
    <col min="4351" max="4351" width="11.7109375" style="934" customWidth="1"/>
    <col min="4352" max="4354" width="15.7109375" style="934" customWidth="1"/>
    <col min="4355" max="4355" width="30.7109375" style="934" customWidth="1"/>
    <col min="4356" max="4356" width="13.7109375" style="934" customWidth="1"/>
    <col min="4357" max="4357" width="20.140625" style="934" customWidth="1"/>
    <col min="4358" max="4358" width="17.28515625" style="934" customWidth="1"/>
    <col min="4359" max="4359" width="17.7109375" style="934" customWidth="1"/>
    <col min="4360" max="4360" width="0" style="934" hidden="1" customWidth="1"/>
    <col min="4361" max="4603" width="9.140625" style="934"/>
    <col min="4604" max="4604" width="7.5703125" style="934" customWidth="1"/>
    <col min="4605" max="4605" width="37.7109375" style="934" customWidth="1"/>
    <col min="4606" max="4606" width="15.7109375" style="934" customWidth="1"/>
    <col min="4607" max="4607" width="11.7109375" style="934" customWidth="1"/>
    <col min="4608" max="4610" width="15.7109375" style="934" customWidth="1"/>
    <col min="4611" max="4611" width="30.7109375" style="934" customWidth="1"/>
    <col min="4612" max="4612" width="13.7109375" style="934" customWidth="1"/>
    <col min="4613" max="4613" width="20.140625" style="934" customWidth="1"/>
    <col min="4614" max="4614" width="17.28515625" style="934" customWidth="1"/>
    <col min="4615" max="4615" width="17.7109375" style="934" customWidth="1"/>
    <col min="4616" max="4616" width="0" style="934" hidden="1" customWidth="1"/>
    <col min="4617" max="4859" width="9.140625" style="934"/>
    <col min="4860" max="4860" width="7.5703125" style="934" customWidth="1"/>
    <col min="4861" max="4861" width="37.7109375" style="934" customWidth="1"/>
    <col min="4862" max="4862" width="15.7109375" style="934" customWidth="1"/>
    <col min="4863" max="4863" width="11.7109375" style="934" customWidth="1"/>
    <col min="4864" max="4866" width="15.7109375" style="934" customWidth="1"/>
    <col min="4867" max="4867" width="30.7109375" style="934" customWidth="1"/>
    <col min="4868" max="4868" width="13.7109375" style="934" customWidth="1"/>
    <col min="4869" max="4869" width="20.140625" style="934" customWidth="1"/>
    <col min="4870" max="4870" width="17.28515625" style="934" customWidth="1"/>
    <col min="4871" max="4871" width="17.7109375" style="934" customWidth="1"/>
    <col min="4872" max="4872" width="0" style="934" hidden="1" customWidth="1"/>
    <col min="4873" max="5115" width="9.140625" style="934"/>
    <col min="5116" max="5116" width="7.5703125" style="934" customWidth="1"/>
    <col min="5117" max="5117" width="37.7109375" style="934" customWidth="1"/>
    <col min="5118" max="5118" width="15.7109375" style="934" customWidth="1"/>
    <col min="5119" max="5119" width="11.7109375" style="934" customWidth="1"/>
    <col min="5120" max="5122" width="15.7109375" style="934" customWidth="1"/>
    <col min="5123" max="5123" width="30.7109375" style="934" customWidth="1"/>
    <col min="5124" max="5124" width="13.7109375" style="934" customWidth="1"/>
    <col min="5125" max="5125" width="20.140625" style="934" customWidth="1"/>
    <col min="5126" max="5126" width="17.28515625" style="934" customWidth="1"/>
    <col min="5127" max="5127" width="17.7109375" style="934" customWidth="1"/>
    <col min="5128" max="5128" width="0" style="934" hidden="1" customWidth="1"/>
    <col min="5129" max="5371" width="9.140625" style="934"/>
    <col min="5372" max="5372" width="7.5703125" style="934" customWidth="1"/>
    <col min="5373" max="5373" width="37.7109375" style="934" customWidth="1"/>
    <col min="5374" max="5374" width="15.7109375" style="934" customWidth="1"/>
    <col min="5375" max="5375" width="11.7109375" style="934" customWidth="1"/>
    <col min="5376" max="5378" width="15.7109375" style="934" customWidth="1"/>
    <col min="5379" max="5379" width="30.7109375" style="934" customWidth="1"/>
    <col min="5380" max="5380" width="13.7109375" style="934" customWidth="1"/>
    <col min="5381" max="5381" width="20.140625" style="934" customWidth="1"/>
    <col min="5382" max="5382" width="17.28515625" style="934" customWidth="1"/>
    <col min="5383" max="5383" width="17.7109375" style="934" customWidth="1"/>
    <col min="5384" max="5384" width="0" style="934" hidden="1" customWidth="1"/>
    <col min="5385" max="5627" width="9.140625" style="934"/>
    <col min="5628" max="5628" width="7.5703125" style="934" customWidth="1"/>
    <col min="5629" max="5629" width="37.7109375" style="934" customWidth="1"/>
    <col min="5630" max="5630" width="15.7109375" style="934" customWidth="1"/>
    <col min="5631" max="5631" width="11.7109375" style="934" customWidth="1"/>
    <col min="5632" max="5634" width="15.7109375" style="934" customWidth="1"/>
    <col min="5635" max="5635" width="30.7109375" style="934" customWidth="1"/>
    <col min="5636" max="5636" width="13.7109375" style="934" customWidth="1"/>
    <col min="5637" max="5637" width="20.140625" style="934" customWidth="1"/>
    <col min="5638" max="5638" width="17.28515625" style="934" customWidth="1"/>
    <col min="5639" max="5639" width="17.7109375" style="934" customWidth="1"/>
    <col min="5640" max="5640" width="0" style="934" hidden="1" customWidth="1"/>
    <col min="5641" max="5883" width="9.140625" style="934"/>
    <col min="5884" max="5884" width="7.5703125" style="934" customWidth="1"/>
    <col min="5885" max="5885" width="37.7109375" style="934" customWidth="1"/>
    <col min="5886" max="5886" width="15.7109375" style="934" customWidth="1"/>
    <col min="5887" max="5887" width="11.7109375" style="934" customWidth="1"/>
    <col min="5888" max="5890" width="15.7109375" style="934" customWidth="1"/>
    <col min="5891" max="5891" width="30.7109375" style="934" customWidth="1"/>
    <col min="5892" max="5892" width="13.7109375" style="934" customWidth="1"/>
    <col min="5893" max="5893" width="20.140625" style="934" customWidth="1"/>
    <col min="5894" max="5894" width="17.28515625" style="934" customWidth="1"/>
    <col min="5895" max="5895" width="17.7109375" style="934" customWidth="1"/>
    <col min="5896" max="5896" width="0" style="934" hidden="1" customWidth="1"/>
    <col min="5897" max="6139" width="9.140625" style="934"/>
    <col min="6140" max="6140" width="7.5703125" style="934" customWidth="1"/>
    <col min="6141" max="6141" width="37.7109375" style="934" customWidth="1"/>
    <col min="6142" max="6142" width="15.7109375" style="934" customWidth="1"/>
    <col min="6143" max="6143" width="11.7109375" style="934" customWidth="1"/>
    <col min="6144" max="6146" width="15.7109375" style="934" customWidth="1"/>
    <col min="6147" max="6147" width="30.7109375" style="934" customWidth="1"/>
    <col min="6148" max="6148" width="13.7109375" style="934" customWidth="1"/>
    <col min="6149" max="6149" width="20.140625" style="934" customWidth="1"/>
    <col min="6150" max="6150" width="17.28515625" style="934" customWidth="1"/>
    <col min="6151" max="6151" width="17.7109375" style="934" customWidth="1"/>
    <col min="6152" max="6152" width="0" style="934" hidden="1" customWidth="1"/>
    <col min="6153" max="6395" width="9.140625" style="934"/>
    <col min="6396" max="6396" width="7.5703125" style="934" customWidth="1"/>
    <col min="6397" max="6397" width="37.7109375" style="934" customWidth="1"/>
    <col min="6398" max="6398" width="15.7109375" style="934" customWidth="1"/>
    <col min="6399" max="6399" width="11.7109375" style="934" customWidth="1"/>
    <col min="6400" max="6402" width="15.7109375" style="934" customWidth="1"/>
    <col min="6403" max="6403" width="30.7109375" style="934" customWidth="1"/>
    <col min="6404" max="6404" width="13.7109375" style="934" customWidth="1"/>
    <col min="6405" max="6405" width="20.140625" style="934" customWidth="1"/>
    <col min="6406" max="6406" width="17.28515625" style="934" customWidth="1"/>
    <col min="6407" max="6407" width="17.7109375" style="934" customWidth="1"/>
    <col min="6408" max="6408" width="0" style="934" hidden="1" customWidth="1"/>
    <col min="6409" max="6651" width="9.140625" style="934"/>
    <col min="6652" max="6652" width="7.5703125" style="934" customWidth="1"/>
    <col min="6653" max="6653" width="37.7109375" style="934" customWidth="1"/>
    <col min="6654" max="6654" width="15.7109375" style="934" customWidth="1"/>
    <col min="6655" max="6655" width="11.7109375" style="934" customWidth="1"/>
    <col min="6656" max="6658" width="15.7109375" style="934" customWidth="1"/>
    <col min="6659" max="6659" width="30.7109375" style="934" customWidth="1"/>
    <col min="6660" max="6660" width="13.7109375" style="934" customWidth="1"/>
    <col min="6661" max="6661" width="20.140625" style="934" customWidth="1"/>
    <col min="6662" max="6662" width="17.28515625" style="934" customWidth="1"/>
    <col min="6663" max="6663" width="17.7109375" style="934" customWidth="1"/>
    <col min="6664" max="6664" width="0" style="934" hidden="1" customWidth="1"/>
    <col min="6665" max="6907" width="9.140625" style="934"/>
    <col min="6908" max="6908" width="7.5703125" style="934" customWidth="1"/>
    <col min="6909" max="6909" width="37.7109375" style="934" customWidth="1"/>
    <col min="6910" max="6910" width="15.7109375" style="934" customWidth="1"/>
    <col min="6911" max="6911" width="11.7109375" style="934" customWidth="1"/>
    <col min="6912" max="6914" width="15.7109375" style="934" customWidth="1"/>
    <col min="6915" max="6915" width="30.7109375" style="934" customWidth="1"/>
    <col min="6916" max="6916" width="13.7109375" style="934" customWidth="1"/>
    <col min="6917" max="6917" width="20.140625" style="934" customWidth="1"/>
    <col min="6918" max="6918" width="17.28515625" style="934" customWidth="1"/>
    <col min="6919" max="6919" width="17.7109375" style="934" customWidth="1"/>
    <col min="6920" max="6920" width="0" style="934" hidden="1" customWidth="1"/>
    <col min="6921" max="7163" width="9.140625" style="934"/>
    <col min="7164" max="7164" width="7.5703125" style="934" customWidth="1"/>
    <col min="7165" max="7165" width="37.7109375" style="934" customWidth="1"/>
    <col min="7166" max="7166" width="15.7109375" style="934" customWidth="1"/>
    <col min="7167" max="7167" width="11.7109375" style="934" customWidth="1"/>
    <col min="7168" max="7170" width="15.7109375" style="934" customWidth="1"/>
    <col min="7171" max="7171" width="30.7109375" style="934" customWidth="1"/>
    <col min="7172" max="7172" width="13.7109375" style="934" customWidth="1"/>
    <col min="7173" max="7173" width="20.140625" style="934" customWidth="1"/>
    <col min="7174" max="7174" width="17.28515625" style="934" customWidth="1"/>
    <col min="7175" max="7175" width="17.7109375" style="934" customWidth="1"/>
    <col min="7176" max="7176" width="0" style="934" hidden="1" customWidth="1"/>
    <col min="7177" max="7419" width="9.140625" style="934"/>
    <col min="7420" max="7420" width="7.5703125" style="934" customWidth="1"/>
    <col min="7421" max="7421" width="37.7109375" style="934" customWidth="1"/>
    <col min="7422" max="7422" width="15.7109375" style="934" customWidth="1"/>
    <col min="7423" max="7423" width="11.7109375" style="934" customWidth="1"/>
    <col min="7424" max="7426" width="15.7109375" style="934" customWidth="1"/>
    <col min="7427" max="7427" width="30.7109375" style="934" customWidth="1"/>
    <col min="7428" max="7428" width="13.7109375" style="934" customWidth="1"/>
    <col min="7429" max="7429" width="20.140625" style="934" customWidth="1"/>
    <col min="7430" max="7430" width="17.28515625" style="934" customWidth="1"/>
    <col min="7431" max="7431" width="17.7109375" style="934" customWidth="1"/>
    <col min="7432" max="7432" width="0" style="934" hidden="1" customWidth="1"/>
    <col min="7433" max="7675" width="9.140625" style="934"/>
    <col min="7676" max="7676" width="7.5703125" style="934" customWidth="1"/>
    <col min="7677" max="7677" width="37.7109375" style="934" customWidth="1"/>
    <col min="7678" max="7678" width="15.7109375" style="934" customWidth="1"/>
    <col min="7679" max="7679" width="11.7109375" style="934" customWidth="1"/>
    <col min="7680" max="7682" width="15.7109375" style="934" customWidth="1"/>
    <col min="7683" max="7683" width="30.7109375" style="934" customWidth="1"/>
    <col min="7684" max="7684" width="13.7109375" style="934" customWidth="1"/>
    <col min="7685" max="7685" width="20.140625" style="934" customWidth="1"/>
    <col min="7686" max="7686" width="17.28515625" style="934" customWidth="1"/>
    <col min="7687" max="7687" width="17.7109375" style="934" customWidth="1"/>
    <col min="7688" max="7688" width="0" style="934" hidden="1" customWidth="1"/>
    <col min="7689" max="7931" width="9.140625" style="934"/>
    <col min="7932" max="7932" width="7.5703125" style="934" customWidth="1"/>
    <col min="7933" max="7933" width="37.7109375" style="934" customWidth="1"/>
    <col min="7934" max="7934" width="15.7109375" style="934" customWidth="1"/>
    <col min="7935" max="7935" width="11.7109375" style="934" customWidth="1"/>
    <col min="7936" max="7938" width="15.7109375" style="934" customWidth="1"/>
    <col min="7939" max="7939" width="30.7109375" style="934" customWidth="1"/>
    <col min="7940" max="7940" width="13.7109375" style="934" customWidth="1"/>
    <col min="7941" max="7941" width="20.140625" style="934" customWidth="1"/>
    <col min="7942" max="7942" width="17.28515625" style="934" customWidth="1"/>
    <col min="7943" max="7943" width="17.7109375" style="934" customWidth="1"/>
    <col min="7944" max="7944" width="0" style="934" hidden="1" customWidth="1"/>
    <col min="7945" max="8187" width="9.140625" style="934"/>
    <col min="8188" max="8188" width="7.5703125" style="934" customWidth="1"/>
    <col min="8189" max="8189" width="37.7109375" style="934" customWidth="1"/>
    <col min="8190" max="8190" width="15.7109375" style="934" customWidth="1"/>
    <col min="8191" max="8191" width="11.7109375" style="934" customWidth="1"/>
    <col min="8192" max="8194" width="15.7109375" style="934" customWidth="1"/>
    <col min="8195" max="8195" width="30.7109375" style="934" customWidth="1"/>
    <col min="8196" max="8196" width="13.7109375" style="934" customWidth="1"/>
    <col min="8197" max="8197" width="20.140625" style="934" customWidth="1"/>
    <col min="8198" max="8198" width="17.28515625" style="934" customWidth="1"/>
    <col min="8199" max="8199" width="17.7109375" style="934" customWidth="1"/>
    <col min="8200" max="8200" width="0" style="934" hidden="1" customWidth="1"/>
    <col min="8201" max="8443" width="9.140625" style="934"/>
    <col min="8444" max="8444" width="7.5703125" style="934" customWidth="1"/>
    <col min="8445" max="8445" width="37.7109375" style="934" customWidth="1"/>
    <col min="8446" max="8446" width="15.7109375" style="934" customWidth="1"/>
    <col min="8447" max="8447" width="11.7109375" style="934" customWidth="1"/>
    <col min="8448" max="8450" width="15.7109375" style="934" customWidth="1"/>
    <col min="8451" max="8451" width="30.7109375" style="934" customWidth="1"/>
    <col min="8452" max="8452" width="13.7109375" style="934" customWidth="1"/>
    <col min="8453" max="8453" width="20.140625" style="934" customWidth="1"/>
    <col min="8454" max="8454" width="17.28515625" style="934" customWidth="1"/>
    <col min="8455" max="8455" width="17.7109375" style="934" customWidth="1"/>
    <col min="8456" max="8456" width="0" style="934" hidden="1" customWidth="1"/>
    <col min="8457" max="8699" width="9.140625" style="934"/>
    <col min="8700" max="8700" width="7.5703125" style="934" customWidth="1"/>
    <col min="8701" max="8701" width="37.7109375" style="934" customWidth="1"/>
    <col min="8702" max="8702" width="15.7109375" style="934" customWidth="1"/>
    <col min="8703" max="8703" width="11.7109375" style="934" customWidth="1"/>
    <col min="8704" max="8706" width="15.7109375" style="934" customWidth="1"/>
    <col min="8707" max="8707" width="30.7109375" style="934" customWidth="1"/>
    <col min="8708" max="8708" width="13.7109375" style="934" customWidth="1"/>
    <col min="8709" max="8709" width="20.140625" style="934" customWidth="1"/>
    <col min="8710" max="8710" width="17.28515625" style="934" customWidth="1"/>
    <col min="8711" max="8711" width="17.7109375" style="934" customWidth="1"/>
    <col min="8712" max="8712" width="0" style="934" hidden="1" customWidth="1"/>
    <col min="8713" max="8955" width="9.140625" style="934"/>
    <col min="8956" max="8956" width="7.5703125" style="934" customWidth="1"/>
    <col min="8957" max="8957" width="37.7109375" style="934" customWidth="1"/>
    <col min="8958" max="8958" width="15.7109375" style="934" customWidth="1"/>
    <col min="8959" max="8959" width="11.7109375" style="934" customWidth="1"/>
    <col min="8960" max="8962" width="15.7109375" style="934" customWidth="1"/>
    <col min="8963" max="8963" width="30.7109375" style="934" customWidth="1"/>
    <col min="8964" max="8964" width="13.7109375" style="934" customWidth="1"/>
    <col min="8965" max="8965" width="20.140625" style="934" customWidth="1"/>
    <col min="8966" max="8966" width="17.28515625" style="934" customWidth="1"/>
    <col min="8967" max="8967" width="17.7109375" style="934" customWidth="1"/>
    <col min="8968" max="8968" width="0" style="934" hidden="1" customWidth="1"/>
    <col min="8969" max="9211" width="9.140625" style="934"/>
    <col min="9212" max="9212" width="7.5703125" style="934" customWidth="1"/>
    <col min="9213" max="9213" width="37.7109375" style="934" customWidth="1"/>
    <col min="9214" max="9214" width="15.7109375" style="934" customWidth="1"/>
    <col min="9215" max="9215" width="11.7109375" style="934" customWidth="1"/>
    <col min="9216" max="9218" width="15.7109375" style="934" customWidth="1"/>
    <col min="9219" max="9219" width="30.7109375" style="934" customWidth="1"/>
    <col min="9220" max="9220" width="13.7109375" style="934" customWidth="1"/>
    <col min="9221" max="9221" width="20.140625" style="934" customWidth="1"/>
    <col min="9222" max="9222" width="17.28515625" style="934" customWidth="1"/>
    <col min="9223" max="9223" width="17.7109375" style="934" customWidth="1"/>
    <col min="9224" max="9224" width="0" style="934" hidden="1" customWidth="1"/>
    <col min="9225" max="9467" width="9.140625" style="934"/>
    <col min="9468" max="9468" width="7.5703125" style="934" customWidth="1"/>
    <col min="9469" max="9469" width="37.7109375" style="934" customWidth="1"/>
    <col min="9470" max="9470" width="15.7109375" style="934" customWidth="1"/>
    <col min="9471" max="9471" width="11.7109375" style="934" customWidth="1"/>
    <col min="9472" max="9474" width="15.7109375" style="934" customWidth="1"/>
    <col min="9475" max="9475" width="30.7109375" style="934" customWidth="1"/>
    <col min="9476" max="9476" width="13.7109375" style="934" customWidth="1"/>
    <col min="9477" max="9477" width="20.140625" style="934" customWidth="1"/>
    <col min="9478" max="9478" width="17.28515625" style="934" customWidth="1"/>
    <col min="9479" max="9479" width="17.7109375" style="934" customWidth="1"/>
    <col min="9480" max="9480" width="0" style="934" hidden="1" customWidth="1"/>
    <col min="9481" max="9723" width="9.140625" style="934"/>
    <col min="9724" max="9724" width="7.5703125" style="934" customWidth="1"/>
    <col min="9725" max="9725" width="37.7109375" style="934" customWidth="1"/>
    <col min="9726" max="9726" width="15.7109375" style="934" customWidth="1"/>
    <col min="9727" max="9727" width="11.7109375" style="934" customWidth="1"/>
    <col min="9728" max="9730" width="15.7109375" style="934" customWidth="1"/>
    <col min="9731" max="9731" width="30.7109375" style="934" customWidth="1"/>
    <col min="9732" max="9732" width="13.7109375" style="934" customWidth="1"/>
    <col min="9733" max="9733" width="20.140625" style="934" customWidth="1"/>
    <col min="9734" max="9734" width="17.28515625" style="934" customWidth="1"/>
    <col min="9735" max="9735" width="17.7109375" style="934" customWidth="1"/>
    <col min="9736" max="9736" width="0" style="934" hidden="1" customWidth="1"/>
    <col min="9737" max="9979" width="9.140625" style="934"/>
    <col min="9980" max="9980" width="7.5703125" style="934" customWidth="1"/>
    <col min="9981" max="9981" width="37.7109375" style="934" customWidth="1"/>
    <col min="9982" max="9982" width="15.7109375" style="934" customWidth="1"/>
    <col min="9983" max="9983" width="11.7109375" style="934" customWidth="1"/>
    <col min="9984" max="9986" width="15.7109375" style="934" customWidth="1"/>
    <col min="9987" max="9987" width="30.7109375" style="934" customWidth="1"/>
    <col min="9988" max="9988" width="13.7109375" style="934" customWidth="1"/>
    <col min="9989" max="9989" width="20.140625" style="934" customWidth="1"/>
    <col min="9990" max="9990" width="17.28515625" style="934" customWidth="1"/>
    <col min="9991" max="9991" width="17.7109375" style="934" customWidth="1"/>
    <col min="9992" max="9992" width="0" style="934" hidden="1" customWidth="1"/>
    <col min="9993" max="10235" width="9.140625" style="934"/>
    <col min="10236" max="10236" width="7.5703125" style="934" customWidth="1"/>
    <col min="10237" max="10237" width="37.7109375" style="934" customWidth="1"/>
    <col min="10238" max="10238" width="15.7109375" style="934" customWidth="1"/>
    <col min="10239" max="10239" width="11.7109375" style="934" customWidth="1"/>
    <col min="10240" max="10242" width="15.7109375" style="934" customWidth="1"/>
    <col min="10243" max="10243" width="30.7109375" style="934" customWidth="1"/>
    <col min="10244" max="10244" width="13.7109375" style="934" customWidth="1"/>
    <col min="10245" max="10245" width="20.140625" style="934" customWidth="1"/>
    <col min="10246" max="10246" width="17.28515625" style="934" customWidth="1"/>
    <col min="10247" max="10247" width="17.7109375" style="934" customWidth="1"/>
    <col min="10248" max="10248" width="0" style="934" hidden="1" customWidth="1"/>
    <col min="10249" max="10491" width="9.140625" style="934"/>
    <col min="10492" max="10492" width="7.5703125" style="934" customWidth="1"/>
    <col min="10493" max="10493" width="37.7109375" style="934" customWidth="1"/>
    <col min="10494" max="10494" width="15.7109375" style="934" customWidth="1"/>
    <col min="10495" max="10495" width="11.7109375" style="934" customWidth="1"/>
    <col min="10496" max="10498" width="15.7109375" style="934" customWidth="1"/>
    <col min="10499" max="10499" width="30.7109375" style="934" customWidth="1"/>
    <col min="10500" max="10500" width="13.7109375" style="934" customWidth="1"/>
    <col min="10501" max="10501" width="20.140625" style="934" customWidth="1"/>
    <col min="10502" max="10502" width="17.28515625" style="934" customWidth="1"/>
    <col min="10503" max="10503" width="17.7109375" style="934" customWidth="1"/>
    <col min="10504" max="10504" width="0" style="934" hidden="1" customWidth="1"/>
    <col min="10505" max="10747" width="9.140625" style="934"/>
    <col min="10748" max="10748" width="7.5703125" style="934" customWidth="1"/>
    <col min="10749" max="10749" width="37.7109375" style="934" customWidth="1"/>
    <col min="10750" max="10750" width="15.7109375" style="934" customWidth="1"/>
    <col min="10751" max="10751" width="11.7109375" style="934" customWidth="1"/>
    <col min="10752" max="10754" width="15.7109375" style="934" customWidth="1"/>
    <col min="10755" max="10755" width="30.7109375" style="934" customWidth="1"/>
    <col min="10756" max="10756" width="13.7109375" style="934" customWidth="1"/>
    <col min="10757" max="10757" width="20.140625" style="934" customWidth="1"/>
    <col min="10758" max="10758" width="17.28515625" style="934" customWidth="1"/>
    <col min="10759" max="10759" width="17.7109375" style="934" customWidth="1"/>
    <col min="10760" max="10760" width="0" style="934" hidden="1" customWidth="1"/>
    <col min="10761" max="11003" width="9.140625" style="934"/>
    <col min="11004" max="11004" width="7.5703125" style="934" customWidth="1"/>
    <col min="11005" max="11005" width="37.7109375" style="934" customWidth="1"/>
    <col min="11006" max="11006" width="15.7109375" style="934" customWidth="1"/>
    <col min="11007" max="11007" width="11.7109375" style="934" customWidth="1"/>
    <col min="11008" max="11010" width="15.7109375" style="934" customWidth="1"/>
    <col min="11011" max="11011" width="30.7109375" style="934" customWidth="1"/>
    <col min="11012" max="11012" width="13.7109375" style="934" customWidth="1"/>
    <col min="11013" max="11013" width="20.140625" style="934" customWidth="1"/>
    <col min="11014" max="11014" width="17.28515625" style="934" customWidth="1"/>
    <col min="11015" max="11015" width="17.7109375" style="934" customWidth="1"/>
    <col min="11016" max="11016" width="0" style="934" hidden="1" customWidth="1"/>
    <col min="11017" max="11259" width="9.140625" style="934"/>
    <col min="11260" max="11260" width="7.5703125" style="934" customWidth="1"/>
    <col min="11261" max="11261" width="37.7109375" style="934" customWidth="1"/>
    <col min="11262" max="11262" width="15.7109375" style="934" customWidth="1"/>
    <col min="11263" max="11263" width="11.7109375" style="934" customWidth="1"/>
    <col min="11264" max="11266" width="15.7109375" style="934" customWidth="1"/>
    <col min="11267" max="11267" width="30.7109375" style="934" customWidth="1"/>
    <col min="11268" max="11268" width="13.7109375" style="934" customWidth="1"/>
    <col min="11269" max="11269" width="20.140625" style="934" customWidth="1"/>
    <col min="11270" max="11270" width="17.28515625" style="934" customWidth="1"/>
    <col min="11271" max="11271" width="17.7109375" style="934" customWidth="1"/>
    <col min="11272" max="11272" width="0" style="934" hidden="1" customWidth="1"/>
    <col min="11273" max="11515" width="9.140625" style="934"/>
    <col min="11516" max="11516" width="7.5703125" style="934" customWidth="1"/>
    <col min="11517" max="11517" width="37.7109375" style="934" customWidth="1"/>
    <col min="11518" max="11518" width="15.7109375" style="934" customWidth="1"/>
    <col min="11519" max="11519" width="11.7109375" style="934" customWidth="1"/>
    <col min="11520" max="11522" width="15.7109375" style="934" customWidth="1"/>
    <col min="11523" max="11523" width="30.7109375" style="934" customWidth="1"/>
    <col min="11524" max="11524" width="13.7109375" style="934" customWidth="1"/>
    <col min="11525" max="11525" width="20.140625" style="934" customWidth="1"/>
    <col min="11526" max="11526" width="17.28515625" style="934" customWidth="1"/>
    <col min="11527" max="11527" width="17.7109375" style="934" customWidth="1"/>
    <col min="11528" max="11528" width="0" style="934" hidden="1" customWidth="1"/>
    <col min="11529" max="11771" width="9.140625" style="934"/>
    <col min="11772" max="11772" width="7.5703125" style="934" customWidth="1"/>
    <col min="11773" max="11773" width="37.7109375" style="934" customWidth="1"/>
    <col min="11774" max="11774" width="15.7109375" style="934" customWidth="1"/>
    <col min="11775" max="11775" width="11.7109375" style="934" customWidth="1"/>
    <col min="11776" max="11778" width="15.7109375" style="934" customWidth="1"/>
    <col min="11779" max="11779" width="30.7109375" style="934" customWidth="1"/>
    <col min="11780" max="11780" width="13.7109375" style="934" customWidth="1"/>
    <col min="11781" max="11781" width="20.140625" style="934" customWidth="1"/>
    <col min="11782" max="11782" width="17.28515625" style="934" customWidth="1"/>
    <col min="11783" max="11783" width="17.7109375" style="934" customWidth="1"/>
    <col min="11784" max="11784" width="0" style="934" hidden="1" customWidth="1"/>
    <col min="11785" max="12027" width="9.140625" style="934"/>
    <col min="12028" max="12028" width="7.5703125" style="934" customWidth="1"/>
    <col min="12029" max="12029" width="37.7109375" style="934" customWidth="1"/>
    <col min="12030" max="12030" width="15.7109375" style="934" customWidth="1"/>
    <col min="12031" max="12031" width="11.7109375" style="934" customWidth="1"/>
    <col min="12032" max="12034" width="15.7109375" style="934" customWidth="1"/>
    <col min="12035" max="12035" width="30.7109375" style="934" customWidth="1"/>
    <col min="12036" max="12036" width="13.7109375" style="934" customWidth="1"/>
    <col min="12037" max="12037" width="20.140625" style="934" customWidth="1"/>
    <col min="12038" max="12038" width="17.28515625" style="934" customWidth="1"/>
    <col min="12039" max="12039" width="17.7109375" style="934" customWidth="1"/>
    <col min="12040" max="12040" width="0" style="934" hidden="1" customWidth="1"/>
    <col min="12041" max="12283" width="9.140625" style="934"/>
    <col min="12284" max="12284" width="7.5703125" style="934" customWidth="1"/>
    <col min="12285" max="12285" width="37.7109375" style="934" customWidth="1"/>
    <col min="12286" max="12286" width="15.7109375" style="934" customWidth="1"/>
    <col min="12287" max="12287" width="11.7109375" style="934" customWidth="1"/>
    <col min="12288" max="12290" width="15.7109375" style="934" customWidth="1"/>
    <col min="12291" max="12291" width="30.7109375" style="934" customWidth="1"/>
    <col min="12292" max="12292" width="13.7109375" style="934" customWidth="1"/>
    <col min="12293" max="12293" width="20.140625" style="934" customWidth="1"/>
    <col min="12294" max="12294" width="17.28515625" style="934" customWidth="1"/>
    <col min="12295" max="12295" width="17.7109375" style="934" customWidth="1"/>
    <col min="12296" max="12296" width="0" style="934" hidden="1" customWidth="1"/>
    <col min="12297" max="12539" width="9.140625" style="934"/>
    <col min="12540" max="12540" width="7.5703125" style="934" customWidth="1"/>
    <col min="12541" max="12541" width="37.7109375" style="934" customWidth="1"/>
    <col min="12542" max="12542" width="15.7109375" style="934" customWidth="1"/>
    <col min="12543" max="12543" width="11.7109375" style="934" customWidth="1"/>
    <col min="12544" max="12546" width="15.7109375" style="934" customWidth="1"/>
    <col min="12547" max="12547" width="30.7109375" style="934" customWidth="1"/>
    <col min="12548" max="12548" width="13.7109375" style="934" customWidth="1"/>
    <col min="12549" max="12549" width="20.140625" style="934" customWidth="1"/>
    <col min="12550" max="12550" width="17.28515625" style="934" customWidth="1"/>
    <col min="12551" max="12551" width="17.7109375" style="934" customWidth="1"/>
    <col min="12552" max="12552" width="0" style="934" hidden="1" customWidth="1"/>
    <col min="12553" max="12795" width="9.140625" style="934"/>
    <col min="12796" max="12796" width="7.5703125" style="934" customWidth="1"/>
    <col min="12797" max="12797" width="37.7109375" style="934" customWidth="1"/>
    <col min="12798" max="12798" width="15.7109375" style="934" customWidth="1"/>
    <col min="12799" max="12799" width="11.7109375" style="934" customWidth="1"/>
    <col min="12800" max="12802" width="15.7109375" style="934" customWidth="1"/>
    <col min="12803" max="12803" width="30.7109375" style="934" customWidth="1"/>
    <col min="12804" max="12804" width="13.7109375" style="934" customWidth="1"/>
    <col min="12805" max="12805" width="20.140625" style="934" customWidth="1"/>
    <col min="12806" max="12806" width="17.28515625" style="934" customWidth="1"/>
    <col min="12807" max="12807" width="17.7109375" style="934" customWidth="1"/>
    <col min="12808" max="12808" width="0" style="934" hidden="1" customWidth="1"/>
    <col min="12809" max="13051" width="9.140625" style="934"/>
    <col min="13052" max="13052" width="7.5703125" style="934" customWidth="1"/>
    <col min="13053" max="13053" width="37.7109375" style="934" customWidth="1"/>
    <col min="13054" max="13054" width="15.7109375" style="934" customWidth="1"/>
    <col min="13055" max="13055" width="11.7109375" style="934" customWidth="1"/>
    <col min="13056" max="13058" width="15.7109375" style="934" customWidth="1"/>
    <col min="13059" max="13059" width="30.7109375" style="934" customWidth="1"/>
    <col min="13060" max="13060" width="13.7109375" style="934" customWidth="1"/>
    <col min="13061" max="13061" width="20.140625" style="934" customWidth="1"/>
    <col min="13062" max="13062" width="17.28515625" style="934" customWidth="1"/>
    <col min="13063" max="13063" width="17.7109375" style="934" customWidth="1"/>
    <col min="13064" max="13064" width="0" style="934" hidden="1" customWidth="1"/>
    <col min="13065" max="13307" width="9.140625" style="934"/>
    <col min="13308" max="13308" width="7.5703125" style="934" customWidth="1"/>
    <col min="13309" max="13309" width="37.7109375" style="934" customWidth="1"/>
    <col min="13310" max="13310" width="15.7109375" style="934" customWidth="1"/>
    <col min="13311" max="13311" width="11.7109375" style="934" customWidth="1"/>
    <col min="13312" max="13314" width="15.7109375" style="934" customWidth="1"/>
    <col min="13315" max="13315" width="30.7109375" style="934" customWidth="1"/>
    <col min="13316" max="13316" width="13.7109375" style="934" customWidth="1"/>
    <col min="13317" max="13317" width="20.140625" style="934" customWidth="1"/>
    <col min="13318" max="13318" width="17.28515625" style="934" customWidth="1"/>
    <col min="13319" max="13319" width="17.7109375" style="934" customWidth="1"/>
    <col min="13320" max="13320" width="0" style="934" hidden="1" customWidth="1"/>
    <col min="13321" max="13563" width="9.140625" style="934"/>
    <col min="13564" max="13564" width="7.5703125" style="934" customWidth="1"/>
    <col min="13565" max="13565" width="37.7109375" style="934" customWidth="1"/>
    <col min="13566" max="13566" width="15.7109375" style="934" customWidth="1"/>
    <col min="13567" max="13567" width="11.7109375" style="934" customWidth="1"/>
    <col min="13568" max="13570" width="15.7109375" style="934" customWidth="1"/>
    <col min="13571" max="13571" width="30.7109375" style="934" customWidth="1"/>
    <col min="13572" max="13572" width="13.7109375" style="934" customWidth="1"/>
    <col min="13573" max="13573" width="20.140625" style="934" customWidth="1"/>
    <col min="13574" max="13574" width="17.28515625" style="934" customWidth="1"/>
    <col min="13575" max="13575" width="17.7109375" style="934" customWidth="1"/>
    <col min="13576" max="13576" width="0" style="934" hidden="1" customWidth="1"/>
    <col min="13577" max="13819" width="9.140625" style="934"/>
    <col min="13820" max="13820" width="7.5703125" style="934" customWidth="1"/>
    <col min="13821" max="13821" width="37.7109375" style="934" customWidth="1"/>
    <col min="13822" max="13822" width="15.7109375" style="934" customWidth="1"/>
    <col min="13823" max="13823" width="11.7109375" style="934" customWidth="1"/>
    <col min="13824" max="13826" width="15.7109375" style="934" customWidth="1"/>
    <col min="13827" max="13827" width="30.7109375" style="934" customWidth="1"/>
    <col min="13828" max="13828" width="13.7109375" style="934" customWidth="1"/>
    <col min="13829" max="13829" width="20.140625" style="934" customWidth="1"/>
    <col min="13830" max="13830" width="17.28515625" style="934" customWidth="1"/>
    <col min="13831" max="13831" width="17.7109375" style="934" customWidth="1"/>
    <col min="13832" max="13832" width="0" style="934" hidden="1" customWidth="1"/>
    <col min="13833" max="14075" width="9.140625" style="934"/>
    <col min="14076" max="14076" width="7.5703125" style="934" customWidth="1"/>
    <col min="14077" max="14077" width="37.7109375" style="934" customWidth="1"/>
    <col min="14078" max="14078" width="15.7109375" style="934" customWidth="1"/>
    <col min="14079" max="14079" width="11.7109375" style="934" customWidth="1"/>
    <col min="14080" max="14082" width="15.7109375" style="934" customWidth="1"/>
    <col min="14083" max="14083" width="30.7109375" style="934" customWidth="1"/>
    <col min="14084" max="14084" width="13.7109375" style="934" customWidth="1"/>
    <col min="14085" max="14085" width="20.140625" style="934" customWidth="1"/>
    <col min="14086" max="14086" width="17.28515625" style="934" customWidth="1"/>
    <col min="14087" max="14087" width="17.7109375" style="934" customWidth="1"/>
    <col min="14088" max="14088" width="0" style="934" hidden="1" customWidth="1"/>
    <col min="14089" max="14331" width="9.140625" style="934"/>
    <col min="14332" max="14332" width="7.5703125" style="934" customWidth="1"/>
    <col min="14333" max="14333" width="37.7109375" style="934" customWidth="1"/>
    <col min="14334" max="14334" width="15.7109375" style="934" customWidth="1"/>
    <col min="14335" max="14335" width="11.7109375" style="934" customWidth="1"/>
    <col min="14336" max="14338" width="15.7109375" style="934" customWidth="1"/>
    <col min="14339" max="14339" width="30.7109375" style="934" customWidth="1"/>
    <col min="14340" max="14340" width="13.7109375" style="934" customWidth="1"/>
    <col min="14341" max="14341" width="20.140625" style="934" customWidth="1"/>
    <col min="14342" max="14342" width="17.28515625" style="934" customWidth="1"/>
    <col min="14343" max="14343" width="17.7109375" style="934" customWidth="1"/>
    <col min="14344" max="14344" width="0" style="934" hidden="1" customWidth="1"/>
    <col min="14345" max="14587" width="9.140625" style="934"/>
    <col min="14588" max="14588" width="7.5703125" style="934" customWidth="1"/>
    <col min="14589" max="14589" width="37.7109375" style="934" customWidth="1"/>
    <col min="14590" max="14590" width="15.7109375" style="934" customWidth="1"/>
    <col min="14591" max="14591" width="11.7109375" style="934" customWidth="1"/>
    <col min="14592" max="14594" width="15.7109375" style="934" customWidth="1"/>
    <col min="14595" max="14595" width="30.7109375" style="934" customWidth="1"/>
    <col min="14596" max="14596" width="13.7109375" style="934" customWidth="1"/>
    <col min="14597" max="14597" width="20.140625" style="934" customWidth="1"/>
    <col min="14598" max="14598" width="17.28515625" style="934" customWidth="1"/>
    <col min="14599" max="14599" width="17.7109375" style="934" customWidth="1"/>
    <col min="14600" max="14600" width="0" style="934" hidden="1" customWidth="1"/>
    <col min="14601" max="14843" width="9.140625" style="934"/>
    <col min="14844" max="14844" width="7.5703125" style="934" customWidth="1"/>
    <col min="14845" max="14845" width="37.7109375" style="934" customWidth="1"/>
    <col min="14846" max="14846" width="15.7109375" style="934" customWidth="1"/>
    <col min="14847" max="14847" width="11.7109375" style="934" customWidth="1"/>
    <col min="14848" max="14850" width="15.7109375" style="934" customWidth="1"/>
    <col min="14851" max="14851" width="30.7109375" style="934" customWidth="1"/>
    <col min="14852" max="14852" width="13.7109375" style="934" customWidth="1"/>
    <col min="14853" max="14853" width="20.140625" style="934" customWidth="1"/>
    <col min="14854" max="14854" width="17.28515625" style="934" customWidth="1"/>
    <col min="14855" max="14855" width="17.7109375" style="934" customWidth="1"/>
    <col min="14856" max="14856" width="0" style="934" hidden="1" customWidth="1"/>
    <col min="14857" max="15099" width="9.140625" style="934"/>
    <col min="15100" max="15100" width="7.5703125" style="934" customWidth="1"/>
    <col min="15101" max="15101" width="37.7109375" style="934" customWidth="1"/>
    <col min="15102" max="15102" width="15.7109375" style="934" customWidth="1"/>
    <col min="15103" max="15103" width="11.7109375" style="934" customWidth="1"/>
    <col min="15104" max="15106" width="15.7109375" style="934" customWidth="1"/>
    <col min="15107" max="15107" width="30.7109375" style="934" customWidth="1"/>
    <col min="15108" max="15108" width="13.7109375" style="934" customWidth="1"/>
    <col min="15109" max="15109" width="20.140625" style="934" customWidth="1"/>
    <col min="15110" max="15110" width="17.28515625" style="934" customWidth="1"/>
    <col min="15111" max="15111" width="17.7109375" style="934" customWidth="1"/>
    <col min="15112" max="15112" width="0" style="934" hidden="1" customWidth="1"/>
    <col min="15113" max="15355" width="9.140625" style="934"/>
    <col min="15356" max="15356" width="7.5703125" style="934" customWidth="1"/>
    <col min="15357" max="15357" width="37.7109375" style="934" customWidth="1"/>
    <col min="15358" max="15358" width="15.7109375" style="934" customWidth="1"/>
    <col min="15359" max="15359" width="11.7109375" style="934" customWidth="1"/>
    <col min="15360" max="15362" width="15.7109375" style="934" customWidth="1"/>
    <col min="15363" max="15363" width="30.7109375" style="934" customWidth="1"/>
    <col min="15364" max="15364" width="13.7109375" style="934" customWidth="1"/>
    <col min="15365" max="15365" width="20.140625" style="934" customWidth="1"/>
    <col min="15366" max="15366" width="17.28515625" style="934" customWidth="1"/>
    <col min="15367" max="15367" width="17.7109375" style="934" customWidth="1"/>
    <col min="15368" max="15368" width="0" style="934" hidden="1" customWidth="1"/>
    <col min="15369" max="15611" width="9.140625" style="934"/>
    <col min="15612" max="15612" width="7.5703125" style="934" customWidth="1"/>
    <col min="15613" max="15613" width="37.7109375" style="934" customWidth="1"/>
    <col min="15614" max="15614" width="15.7109375" style="934" customWidth="1"/>
    <col min="15615" max="15615" width="11.7109375" style="934" customWidth="1"/>
    <col min="15616" max="15618" width="15.7109375" style="934" customWidth="1"/>
    <col min="15619" max="15619" width="30.7109375" style="934" customWidth="1"/>
    <col min="15620" max="15620" width="13.7109375" style="934" customWidth="1"/>
    <col min="15621" max="15621" width="20.140625" style="934" customWidth="1"/>
    <col min="15622" max="15622" width="17.28515625" style="934" customWidth="1"/>
    <col min="15623" max="15623" width="17.7109375" style="934" customWidth="1"/>
    <col min="15624" max="15624" width="0" style="934" hidden="1" customWidth="1"/>
    <col min="15625" max="15867" width="9.140625" style="934"/>
    <col min="15868" max="15868" width="7.5703125" style="934" customWidth="1"/>
    <col min="15869" max="15869" width="37.7109375" style="934" customWidth="1"/>
    <col min="15870" max="15870" width="15.7109375" style="934" customWidth="1"/>
    <col min="15871" max="15871" width="11.7109375" style="934" customWidth="1"/>
    <col min="15872" max="15874" width="15.7109375" style="934" customWidth="1"/>
    <col min="15875" max="15875" width="30.7109375" style="934" customWidth="1"/>
    <col min="15876" max="15876" width="13.7109375" style="934" customWidth="1"/>
    <col min="15877" max="15877" width="20.140625" style="934" customWidth="1"/>
    <col min="15878" max="15878" width="17.28515625" style="934" customWidth="1"/>
    <col min="15879" max="15879" width="17.7109375" style="934" customWidth="1"/>
    <col min="15880" max="15880" width="0" style="934" hidden="1" customWidth="1"/>
    <col min="15881" max="16123" width="9.140625" style="934"/>
    <col min="16124" max="16124" width="7.5703125" style="934" customWidth="1"/>
    <col min="16125" max="16125" width="37.7109375" style="934" customWidth="1"/>
    <col min="16126" max="16126" width="15.7109375" style="934" customWidth="1"/>
    <col min="16127" max="16127" width="11.7109375" style="934" customWidth="1"/>
    <col min="16128" max="16130" width="15.7109375" style="934" customWidth="1"/>
    <col min="16131" max="16131" width="30.7109375" style="934" customWidth="1"/>
    <col min="16132" max="16132" width="13.7109375" style="934" customWidth="1"/>
    <col min="16133" max="16133" width="20.140625" style="934" customWidth="1"/>
    <col min="16134" max="16134" width="17.28515625" style="934" customWidth="1"/>
    <col min="16135" max="16135" width="17.7109375" style="934" customWidth="1"/>
    <col min="16136" max="16136" width="0" style="934" hidden="1" customWidth="1"/>
    <col min="16137" max="16384" width="9.140625" style="934"/>
  </cols>
  <sheetData>
    <row r="1" spans="1:8" x14ac:dyDescent="0.25">
      <c r="G1" s="1011" t="s">
        <v>2063</v>
      </c>
    </row>
    <row r="2" spans="1:8" ht="27" customHeight="1" x14ac:dyDescent="0.25">
      <c r="A2" s="1943" t="s">
        <v>1668</v>
      </c>
      <c r="B2" s="1943"/>
      <c r="C2" s="1943"/>
      <c r="D2" s="1943"/>
      <c r="E2" s="1943"/>
      <c r="F2" s="1943"/>
      <c r="G2" s="1943"/>
    </row>
    <row r="3" spans="1:8" ht="27.75" customHeight="1" x14ac:dyDescent="0.25">
      <c r="A3" s="1777" t="s">
        <v>514</v>
      </c>
      <c r="B3" s="1777"/>
      <c r="C3" s="1777"/>
      <c r="D3" s="1777"/>
      <c r="E3" s="1777"/>
      <c r="F3" s="1777"/>
      <c r="G3" s="1777"/>
    </row>
    <row r="4" spans="1:8" ht="27" customHeight="1" x14ac:dyDescent="0.25">
      <c r="A4" s="1777" t="s">
        <v>191</v>
      </c>
      <c r="B4" s="1777"/>
      <c r="C4" s="1777"/>
      <c r="D4" s="1777"/>
      <c r="E4" s="1777"/>
      <c r="F4" s="1777"/>
      <c r="G4" s="1777"/>
    </row>
    <row r="5" spans="1:8" ht="169.5" customHeight="1" x14ac:dyDescent="0.25">
      <c r="A5" s="933" t="s">
        <v>6</v>
      </c>
      <c r="B5" s="933" t="s">
        <v>1535</v>
      </c>
      <c r="C5" s="933" t="s">
        <v>1107</v>
      </c>
      <c r="D5" s="933" t="s">
        <v>1558</v>
      </c>
      <c r="E5" s="933" t="s">
        <v>1106</v>
      </c>
      <c r="F5" s="933" t="s">
        <v>1537</v>
      </c>
      <c r="G5" s="933" t="s">
        <v>1560</v>
      </c>
    </row>
    <row r="6" spans="1:8" ht="21" customHeight="1" x14ac:dyDescent="0.25">
      <c r="A6" s="935">
        <v>1</v>
      </c>
      <c r="B6" s="935">
        <v>2</v>
      </c>
      <c r="C6" s="935">
        <v>3</v>
      </c>
      <c r="D6" s="935">
        <v>4</v>
      </c>
      <c r="E6" s="935">
        <v>5</v>
      </c>
      <c r="F6" s="935">
        <v>6</v>
      </c>
      <c r="G6" s="935">
        <v>7</v>
      </c>
    </row>
    <row r="7" spans="1:8" ht="24.75" customHeight="1" x14ac:dyDescent="0.25">
      <c r="A7" s="1771" t="s">
        <v>516</v>
      </c>
      <c r="B7" s="1771"/>
      <c r="C7" s="1771"/>
      <c r="D7" s="1771"/>
      <c r="E7" s="1771"/>
      <c r="F7" s="1771"/>
      <c r="G7" s="1771"/>
    </row>
    <row r="8" spans="1:8" s="1043" customFormat="1" ht="95.25" customHeight="1" x14ac:dyDescent="0.25">
      <c r="A8" s="1040" t="s">
        <v>206</v>
      </c>
      <c r="B8" s="1041" t="s">
        <v>1678</v>
      </c>
      <c r="C8" s="1040" t="s">
        <v>1651</v>
      </c>
      <c r="D8" s="1040">
        <v>100</v>
      </c>
      <c r="E8" s="1040">
        <v>125</v>
      </c>
      <c r="F8" s="1040">
        <v>125</v>
      </c>
      <c r="G8" s="1042" t="s">
        <v>1679</v>
      </c>
      <c r="H8" s="1043">
        <f>F8/E8</f>
        <v>1</v>
      </c>
    </row>
    <row r="9" spans="1:8" s="1043" customFormat="1" ht="96" customHeight="1" x14ac:dyDescent="0.25">
      <c r="A9" s="1040" t="s">
        <v>209</v>
      </c>
      <c r="B9" s="1041" t="s">
        <v>1680</v>
      </c>
      <c r="C9" s="1040" t="s">
        <v>1651</v>
      </c>
      <c r="D9" s="1040">
        <v>0</v>
      </c>
      <c r="E9" s="1040">
        <v>0</v>
      </c>
      <c r="F9" s="1040">
        <v>0</v>
      </c>
      <c r="G9" s="1041" t="s">
        <v>1681</v>
      </c>
      <c r="H9" s="1043" t="e">
        <f t="shared" ref="H9:H13" si="0">F9/E9</f>
        <v>#DIV/0!</v>
      </c>
    </row>
    <row r="10" spans="1:8" s="1043" customFormat="1" ht="129.75" customHeight="1" x14ac:dyDescent="0.25">
      <c r="A10" s="1040" t="s">
        <v>255</v>
      </c>
      <c r="B10" s="1041" t="s">
        <v>1682</v>
      </c>
      <c r="C10" s="1040" t="s">
        <v>1063</v>
      </c>
      <c r="D10" s="1040">
        <v>100</v>
      </c>
      <c r="E10" s="1040">
        <v>100</v>
      </c>
      <c r="F10" s="1040">
        <v>100</v>
      </c>
      <c r="G10" s="1042" t="s">
        <v>1683</v>
      </c>
      <c r="H10" s="1043">
        <v>0</v>
      </c>
    </row>
    <row r="11" spans="1:8" s="1043" customFormat="1" ht="81" customHeight="1" x14ac:dyDescent="0.25">
      <c r="A11" s="1040" t="s">
        <v>497</v>
      </c>
      <c r="B11" s="1041" t="s">
        <v>1684</v>
      </c>
      <c r="C11" s="1041" t="s">
        <v>1063</v>
      </c>
      <c r="D11" s="1040">
        <v>100</v>
      </c>
      <c r="E11" s="1040">
        <v>100</v>
      </c>
      <c r="F11" s="1040">
        <v>100</v>
      </c>
      <c r="G11" s="1042" t="s">
        <v>1683</v>
      </c>
      <c r="H11" s="1043" t="e">
        <f>#REF!/E11</f>
        <v>#REF!</v>
      </c>
    </row>
    <row r="12" spans="1:8" s="1043" customFormat="1" ht="80.25" customHeight="1" x14ac:dyDescent="0.25">
      <c r="A12" s="1040" t="s">
        <v>499</v>
      </c>
      <c r="B12" s="1041" t="s">
        <v>1685</v>
      </c>
      <c r="C12" s="1040" t="s">
        <v>1063</v>
      </c>
      <c r="D12" s="1040">
        <v>107.4</v>
      </c>
      <c r="E12" s="1040">
        <v>108.7</v>
      </c>
      <c r="F12" s="1040">
        <v>105.18</v>
      </c>
      <c r="G12" s="1042" t="s">
        <v>1686</v>
      </c>
      <c r="H12" s="1043">
        <f t="shared" si="0"/>
        <v>0.96761729530818774</v>
      </c>
    </row>
    <row r="13" spans="1:8" ht="77.25" customHeight="1" x14ac:dyDescent="0.25">
      <c r="A13" s="1944" t="s">
        <v>951</v>
      </c>
      <c r="B13" s="1946" t="s">
        <v>1687</v>
      </c>
      <c r="C13" s="1944" t="s">
        <v>1688</v>
      </c>
      <c r="D13" s="1944">
        <v>0</v>
      </c>
      <c r="E13" s="1944">
        <v>100</v>
      </c>
      <c r="F13" s="1944">
        <v>100</v>
      </c>
      <c r="G13" s="1939" t="s">
        <v>1689</v>
      </c>
      <c r="H13" s="1043">
        <f t="shared" si="0"/>
        <v>1</v>
      </c>
    </row>
    <row r="14" spans="1:8" ht="109.5" customHeight="1" x14ac:dyDescent="0.25">
      <c r="A14" s="1945"/>
      <c r="B14" s="1947"/>
      <c r="C14" s="1945"/>
      <c r="D14" s="1945"/>
      <c r="E14" s="1945"/>
      <c r="F14" s="1945"/>
      <c r="G14" s="1940"/>
      <c r="H14" s="1043"/>
    </row>
    <row r="15" spans="1:8" s="1043" customFormat="1" ht="147.75" customHeight="1" x14ac:dyDescent="0.25">
      <c r="A15" s="1040" t="s">
        <v>1163</v>
      </c>
      <c r="B15" s="1041" t="s">
        <v>1690</v>
      </c>
      <c r="C15" s="1040" t="s">
        <v>1063</v>
      </c>
      <c r="D15" s="1040">
        <v>0</v>
      </c>
      <c r="E15" s="1040">
        <v>4.2</v>
      </c>
      <c r="F15" s="1040">
        <v>4.2</v>
      </c>
      <c r="G15" s="1042" t="s">
        <v>1691</v>
      </c>
      <c r="H15" s="1043">
        <v>0</v>
      </c>
    </row>
    <row r="16" spans="1:8" ht="22.5" customHeight="1" x14ac:dyDescent="0.25">
      <c r="A16" s="1941" t="s">
        <v>543</v>
      </c>
      <c r="B16" s="1941"/>
      <c r="C16" s="1941"/>
      <c r="D16" s="1941"/>
      <c r="E16" s="1941"/>
      <c r="F16" s="1941"/>
      <c r="G16" s="1941"/>
    </row>
    <row r="17" spans="1:8" s="1043" customFormat="1" ht="166.5" customHeight="1" x14ac:dyDescent="0.25">
      <c r="A17" s="1040" t="s">
        <v>261</v>
      </c>
      <c r="B17" s="1044" t="s">
        <v>1692</v>
      </c>
      <c r="C17" s="1045" t="s">
        <v>1063</v>
      </c>
      <c r="D17" s="1045">
        <v>112.4</v>
      </c>
      <c r="E17" s="1045">
        <v>105</v>
      </c>
      <c r="F17" s="1040">
        <v>128.59</v>
      </c>
      <c r="G17" s="1042" t="s">
        <v>1693</v>
      </c>
      <c r="H17" s="1043">
        <v>1</v>
      </c>
    </row>
    <row r="18" spans="1:8" s="1043" customFormat="1" ht="171" customHeight="1" x14ac:dyDescent="0.25">
      <c r="A18" s="1040" t="s">
        <v>310</v>
      </c>
      <c r="B18" s="1044" t="s">
        <v>1694</v>
      </c>
      <c r="C18" s="1045" t="s">
        <v>1695</v>
      </c>
      <c r="D18" s="1045">
        <v>0</v>
      </c>
      <c r="E18" s="1045">
        <v>0</v>
      </c>
      <c r="F18" s="1046">
        <v>0</v>
      </c>
      <c r="G18" s="1041" t="s">
        <v>1681</v>
      </c>
      <c r="H18" s="1047" t="e">
        <f t="shared" ref="H18:H26" si="1">F18/E18</f>
        <v>#DIV/0!</v>
      </c>
    </row>
    <row r="19" spans="1:8" s="1043" customFormat="1" ht="144.75" hidden="1" customHeight="1" x14ac:dyDescent="0.25">
      <c r="A19" s="1040" t="s">
        <v>209</v>
      </c>
      <c r="B19" s="1044" t="s">
        <v>1696</v>
      </c>
      <c r="C19" s="1045" t="s">
        <v>1063</v>
      </c>
      <c r="D19" s="1045"/>
      <c r="E19" s="1045"/>
      <c r="F19" s="1048"/>
      <c r="G19" s="1049"/>
      <c r="H19" s="1043" t="e">
        <f t="shared" si="1"/>
        <v>#DIV/0!</v>
      </c>
    </row>
    <row r="20" spans="1:8" s="1043" customFormat="1" ht="126.75" customHeight="1" x14ac:dyDescent="0.25">
      <c r="A20" s="1040" t="s">
        <v>328</v>
      </c>
      <c r="B20" s="1044" t="s">
        <v>1697</v>
      </c>
      <c r="C20" s="1045" t="s">
        <v>1698</v>
      </c>
      <c r="D20" s="1045">
        <v>1</v>
      </c>
      <c r="E20" s="1045">
        <v>0</v>
      </c>
      <c r="F20" s="1046">
        <v>0</v>
      </c>
      <c r="G20" s="1041" t="s">
        <v>1681</v>
      </c>
      <c r="H20" s="1050" t="e">
        <f>F20/E20</f>
        <v>#DIV/0!</v>
      </c>
    </row>
    <row r="21" spans="1:8" s="1043" customFormat="1" ht="131.25" customHeight="1" x14ac:dyDescent="0.25">
      <c r="A21" s="1040" t="s">
        <v>528</v>
      </c>
      <c r="B21" s="1044" t="s">
        <v>1699</v>
      </c>
      <c r="C21" s="1045" t="s">
        <v>1063</v>
      </c>
      <c r="D21" s="1045">
        <v>0.3</v>
      </c>
      <c r="E21" s="1045">
        <v>0</v>
      </c>
      <c r="F21" s="1040">
        <v>3.3</v>
      </c>
      <c r="G21" s="1051" t="s">
        <v>1700</v>
      </c>
      <c r="H21" s="1043" t="e">
        <f t="shared" si="1"/>
        <v>#DIV/0!</v>
      </c>
    </row>
    <row r="22" spans="1:8" s="1043" customFormat="1" ht="148.5" customHeight="1" x14ac:dyDescent="0.25">
      <c r="A22" s="1040" t="s">
        <v>531</v>
      </c>
      <c r="B22" s="1044" t="s">
        <v>1701</v>
      </c>
      <c r="C22" s="1045" t="s">
        <v>1651</v>
      </c>
      <c r="D22" s="1045">
        <v>0</v>
      </c>
      <c r="E22" s="1045">
        <v>0</v>
      </c>
      <c r="F22" s="1040">
        <v>0</v>
      </c>
      <c r="G22" s="1041" t="s">
        <v>1681</v>
      </c>
      <c r="H22" s="1050" t="e">
        <f t="shared" si="1"/>
        <v>#DIV/0!</v>
      </c>
    </row>
    <row r="23" spans="1:8" s="1043" customFormat="1" ht="90.75" customHeight="1" x14ac:dyDescent="0.25">
      <c r="A23" s="1052" t="s">
        <v>534</v>
      </c>
      <c r="B23" s="1044" t="s">
        <v>1702</v>
      </c>
      <c r="C23" s="1045" t="s">
        <v>1063</v>
      </c>
      <c r="D23" s="1053">
        <v>29.7</v>
      </c>
      <c r="E23" s="1054">
        <v>35.1</v>
      </c>
      <c r="F23" s="1055">
        <v>38.979999999999997</v>
      </c>
      <c r="G23" s="1042" t="s">
        <v>1703</v>
      </c>
      <c r="H23" s="1043">
        <f t="shared" si="1"/>
        <v>1.1105413105413104</v>
      </c>
    </row>
    <row r="24" spans="1:8" s="1043" customFormat="1" ht="87" customHeight="1" x14ac:dyDescent="0.25">
      <c r="A24" s="1052" t="s">
        <v>1704</v>
      </c>
      <c r="B24" s="1044" t="s">
        <v>1705</v>
      </c>
      <c r="C24" s="1045" t="s">
        <v>1063</v>
      </c>
      <c r="D24" s="1056">
        <v>0</v>
      </c>
      <c r="E24" s="1056">
        <v>10</v>
      </c>
      <c r="F24" s="1057">
        <v>0</v>
      </c>
      <c r="G24" s="1058" t="s">
        <v>1706</v>
      </c>
      <c r="H24" s="1043">
        <v>0</v>
      </c>
    </row>
    <row r="25" spans="1:8" s="1043" customFormat="1" ht="94.5" customHeight="1" x14ac:dyDescent="0.25">
      <c r="A25" s="1040" t="s">
        <v>1707</v>
      </c>
      <c r="B25" s="1044" t="s">
        <v>1708</v>
      </c>
      <c r="C25" s="1045" t="s">
        <v>1063</v>
      </c>
      <c r="D25" s="1059">
        <v>86</v>
      </c>
      <c r="E25" s="1059">
        <v>87</v>
      </c>
      <c r="F25" s="1060">
        <v>87.2</v>
      </c>
      <c r="G25" s="1061" t="s">
        <v>1709</v>
      </c>
      <c r="H25" s="1047">
        <f t="shared" si="1"/>
        <v>1.0022988505747126</v>
      </c>
    </row>
    <row r="26" spans="1:8" s="1043" customFormat="1" ht="88.5" customHeight="1" x14ac:dyDescent="0.25">
      <c r="A26" s="1052" t="s">
        <v>1710</v>
      </c>
      <c r="B26" s="1044" t="s">
        <v>1711</v>
      </c>
      <c r="C26" s="1045" t="s">
        <v>1688</v>
      </c>
      <c r="D26" s="1045">
        <v>0</v>
      </c>
      <c r="E26" s="1045">
        <v>54</v>
      </c>
      <c r="F26" s="1046">
        <v>54</v>
      </c>
      <c r="G26" s="1042" t="s">
        <v>1712</v>
      </c>
      <c r="H26" s="1047">
        <f t="shared" si="1"/>
        <v>1</v>
      </c>
    </row>
    <row r="27" spans="1:8" s="1043" customFormat="1" ht="27.75" customHeight="1" x14ac:dyDescent="0.25">
      <c r="A27" s="1942" t="s">
        <v>1713</v>
      </c>
      <c r="B27" s="1942"/>
      <c r="C27" s="1942"/>
      <c r="D27" s="1942"/>
      <c r="E27" s="1942"/>
      <c r="F27" s="1942"/>
      <c r="G27" s="1942"/>
    </row>
    <row r="28" spans="1:8" s="1043" customFormat="1" ht="96.75" customHeight="1" x14ac:dyDescent="0.25">
      <c r="A28" s="1062" t="s">
        <v>218</v>
      </c>
      <c r="B28" s="1044" t="s">
        <v>1714</v>
      </c>
      <c r="C28" s="1045" t="s">
        <v>1063</v>
      </c>
      <c r="D28" s="1045">
        <v>100</v>
      </c>
      <c r="E28" s="1045">
        <v>100</v>
      </c>
      <c r="F28" s="1046">
        <v>103.37</v>
      </c>
      <c r="G28" s="1042" t="s">
        <v>1715</v>
      </c>
      <c r="H28" s="1047">
        <f>F28/E28</f>
        <v>1.0337000000000001</v>
      </c>
    </row>
    <row r="29" spans="1:8" s="1043" customFormat="1" ht="72" x14ac:dyDescent="0.25">
      <c r="A29" s="1040" t="s">
        <v>473</v>
      </c>
      <c r="B29" s="1044" t="s">
        <v>1716</v>
      </c>
      <c r="C29" s="1045" t="s">
        <v>1082</v>
      </c>
      <c r="D29" s="1045">
        <v>0</v>
      </c>
      <c r="E29" s="1045">
        <v>0</v>
      </c>
      <c r="F29" s="1040">
        <v>0</v>
      </c>
      <c r="G29" s="1041" t="s">
        <v>1681</v>
      </c>
      <c r="H29" s="1043" t="e">
        <f t="shared" ref="H29:H32" si="2">F29/E29</f>
        <v>#DIV/0!</v>
      </c>
    </row>
    <row r="30" spans="1:8" s="1043" customFormat="1" ht="144" x14ac:dyDescent="0.25">
      <c r="A30" s="1040" t="s">
        <v>582</v>
      </c>
      <c r="B30" s="1044" t="s">
        <v>1717</v>
      </c>
      <c r="C30" s="1045" t="s">
        <v>1718</v>
      </c>
      <c r="D30" s="1045">
        <v>4.8849999999999998</v>
      </c>
      <c r="E30" s="1045">
        <v>0.49099999999999999</v>
      </c>
      <c r="F30" s="1063">
        <v>11.28</v>
      </c>
      <c r="G30" s="1042" t="s">
        <v>1719</v>
      </c>
      <c r="H30" s="1047">
        <f t="shared" si="2"/>
        <v>22.973523421588595</v>
      </c>
    </row>
    <row r="31" spans="1:8" s="1043" customFormat="1" ht="150" customHeight="1" x14ac:dyDescent="0.25">
      <c r="A31" s="1040" t="s">
        <v>586</v>
      </c>
      <c r="B31" s="1044" t="s">
        <v>1720</v>
      </c>
      <c r="C31" s="1045" t="s">
        <v>1063</v>
      </c>
      <c r="D31" s="1045">
        <v>83.2</v>
      </c>
      <c r="E31" s="1045">
        <v>83.2</v>
      </c>
      <c r="F31" s="1040">
        <v>83.2</v>
      </c>
      <c r="G31" s="1042" t="s">
        <v>1721</v>
      </c>
      <c r="H31" s="1047">
        <f t="shared" si="2"/>
        <v>1</v>
      </c>
    </row>
    <row r="32" spans="1:8" s="1043" customFormat="1" ht="80.25" customHeight="1" x14ac:dyDescent="0.25">
      <c r="A32" s="1040" t="s">
        <v>590</v>
      </c>
      <c r="B32" s="1044" t="s">
        <v>1722</v>
      </c>
      <c r="C32" s="1045" t="s">
        <v>1063</v>
      </c>
      <c r="D32" s="1045">
        <v>25</v>
      </c>
      <c r="E32" s="1045">
        <v>40</v>
      </c>
      <c r="F32" s="1046">
        <v>40</v>
      </c>
      <c r="G32" s="1051" t="s">
        <v>1723</v>
      </c>
      <c r="H32" s="1047">
        <f t="shared" si="2"/>
        <v>1</v>
      </c>
    </row>
  </sheetData>
  <mergeCells count="13">
    <mergeCell ref="G13:G14"/>
    <mergeCell ref="A16:G16"/>
    <mergeCell ref="A27:G27"/>
    <mergeCell ref="A2:G2"/>
    <mergeCell ref="A3:G3"/>
    <mergeCell ref="A4:G4"/>
    <mergeCell ref="A7:G7"/>
    <mergeCell ref="A13:A14"/>
    <mergeCell ref="B13:B14"/>
    <mergeCell ref="C13:C14"/>
    <mergeCell ref="D13:D14"/>
    <mergeCell ref="E13:E14"/>
    <mergeCell ref="F13:F14"/>
  </mergeCells>
  <pageMargins left="0.78740157480314965" right="0.39370078740157483" top="0.78740157480314965" bottom="0.78740157480314965" header="0.51181102362204722" footer="0.39370078740157483"/>
  <pageSetup paperSize="9" scale="62" firstPageNumber="70" fitToWidth="0" orientation="landscape" useFirstPageNumber="1" r:id="rId1"/>
  <headerFooter alignWithMargins="0">
    <oddFooter>&amp;R&amp;"Arial,обычный"&amp;14&amp;P</oddFooter>
  </headerFooter>
  <rowBreaks count="1" manualBreakCount="1">
    <brk id="26" max="16383" man="1"/>
  </rowBreaks>
  <colBreaks count="1" manualBreakCount="1">
    <brk id="7"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76"/>
  <sheetViews>
    <sheetView zoomScale="62" zoomScaleNormal="62" zoomScalePageLayoutView="70" workbookViewId="0">
      <selection activeCell="A2" sqref="A2:J4"/>
    </sheetView>
  </sheetViews>
  <sheetFormatPr defaultColWidth="11.42578125" defaultRowHeight="18" x14ac:dyDescent="0.25"/>
  <cols>
    <col min="1" max="1" width="8.7109375" style="82" customWidth="1"/>
    <col min="2" max="2" width="45.7109375" style="83" customWidth="1"/>
    <col min="3" max="3" width="15.7109375" style="83" customWidth="1"/>
    <col min="4" max="5" width="17.7109375" style="82" customWidth="1"/>
    <col min="6" max="6" width="13.7109375" style="82" customWidth="1"/>
    <col min="7" max="7" width="34.7109375" style="84" customWidth="1"/>
    <col min="8" max="8" width="17.7109375" style="82" customWidth="1"/>
    <col min="9" max="9" width="13.7109375" style="82" customWidth="1"/>
    <col min="10" max="10" width="30.7109375" style="162" customWidth="1"/>
    <col min="11" max="256" width="11.42578125" style="82"/>
    <col min="257" max="257" width="8.7109375" style="82" customWidth="1"/>
    <col min="258" max="258" width="45.7109375" style="82" customWidth="1"/>
    <col min="259" max="259" width="15.7109375" style="82" customWidth="1"/>
    <col min="260" max="261" width="17.7109375" style="82" customWidth="1"/>
    <col min="262" max="262" width="15.28515625" style="82" customWidth="1"/>
    <col min="263" max="263" width="35.7109375" style="82" customWidth="1"/>
    <col min="264" max="264" width="17.7109375" style="82" customWidth="1"/>
    <col min="265" max="265" width="15.28515625" style="82" customWidth="1"/>
    <col min="266" max="266" width="30.7109375" style="82" customWidth="1"/>
    <col min="267" max="512" width="11.42578125" style="82"/>
    <col min="513" max="513" width="8.7109375" style="82" customWidth="1"/>
    <col min="514" max="514" width="45.7109375" style="82" customWidth="1"/>
    <col min="515" max="515" width="15.7109375" style="82" customWidth="1"/>
    <col min="516" max="517" width="17.7109375" style="82" customWidth="1"/>
    <col min="518" max="518" width="15.28515625" style="82" customWidth="1"/>
    <col min="519" max="519" width="35.7109375" style="82" customWidth="1"/>
    <col min="520" max="520" width="17.7109375" style="82" customWidth="1"/>
    <col min="521" max="521" width="15.28515625" style="82" customWidth="1"/>
    <col min="522" max="522" width="30.7109375" style="82" customWidth="1"/>
    <col min="523" max="768" width="11.42578125" style="82"/>
    <col min="769" max="769" width="8.7109375" style="82" customWidth="1"/>
    <col min="770" max="770" width="45.7109375" style="82" customWidth="1"/>
    <col min="771" max="771" width="15.7109375" style="82" customWidth="1"/>
    <col min="772" max="773" width="17.7109375" style="82" customWidth="1"/>
    <col min="774" max="774" width="15.28515625" style="82" customWidth="1"/>
    <col min="775" max="775" width="35.7109375" style="82" customWidth="1"/>
    <col min="776" max="776" width="17.7109375" style="82" customWidth="1"/>
    <col min="777" max="777" width="15.28515625" style="82" customWidth="1"/>
    <col min="778" max="778" width="30.7109375" style="82" customWidth="1"/>
    <col min="779" max="1024" width="11.42578125" style="82"/>
    <col min="1025" max="1025" width="8.7109375" style="82" customWidth="1"/>
    <col min="1026" max="1026" width="45.7109375" style="82" customWidth="1"/>
    <col min="1027" max="1027" width="15.7109375" style="82" customWidth="1"/>
    <col min="1028" max="1029" width="17.7109375" style="82" customWidth="1"/>
    <col min="1030" max="1030" width="15.28515625" style="82" customWidth="1"/>
    <col min="1031" max="1031" width="35.7109375" style="82" customWidth="1"/>
    <col min="1032" max="1032" width="17.7109375" style="82" customWidth="1"/>
    <col min="1033" max="1033" width="15.28515625" style="82" customWidth="1"/>
    <col min="1034" max="1034" width="30.7109375" style="82" customWidth="1"/>
    <col min="1035" max="1280" width="11.42578125" style="82"/>
    <col min="1281" max="1281" width="8.7109375" style="82" customWidth="1"/>
    <col min="1282" max="1282" width="45.7109375" style="82" customWidth="1"/>
    <col min="1283" max="1283" width="15.7109375" style="82" customWidth="1"/>
    <col min="1284" max="1285" width="17.7109375" style="82" customWidth="1"/>
    <col min="1286" max="1286" width="15.28515625" style="82" customWidth="1"/>
    <col min="1287" max="1287" width="35.7109375" style="82" customWidth="1"/>
    <col min="1288" max="1288" width="17.7109375" style="82" customWidth="1"/>
    <col min="1289" max="1289" width="15.28515625" style="82" customWidth="1"/>
    <col min="1290" max="1290" width="30.7109375" style="82" customWidth="1"/>
    <col min="1291" max="1536" width="11.42578125" style="82"/>
    <col min="1537" max="1537" width="8.7109375" style="82" customWidth="1"/>
    <col min="1538" max="1538" width="45.7109375" style="82" customWidth="1"/>
    <col min="1539" max="1539" width="15.7109375" style="82" customWidth="1"/>
    <col min="1540" max="1541" width="17.7109375" style="82" customWidth="1"/>
    <col min="1542" max="1542" width="15.28515625" style="82" customWidth="1"/>
    <col min="1543" max="1543" width="35.7109375" style="82" customWidth="1"/>
    <col min="1544" max="1544" width="17.7109375" style="82" customWidth="1"/>
    <col min="1545" max="1545" width="15.28515625" style="82" customWidth="1"/>
    <col min="1546" max="1546" width="30.7109375" style="82" customWidth="1"/>
    <col min="1547" max="1792" width="11.42578125" style="82"/>
    <col min="1793" max="1793" width="8.7109375" style="82" customWidth="1"/>
    <col min="1794" max="1794" width="45.7109375" style="82" customWidth="1"/>
    <col min="1795" max="1795" width="15.7109375" style="82" customWidth="1"/>
    <col min="1796" max="1797" width="17.7109375" style="82" customWidth="1"/>
    <col min="1798" max="1798" width="15.28515625" style="82" customWidth="1"/>
    <col min="1799" max="1799" width="35.7109375" style="82" customWidth="1"/>
    <col min="1800" max="1800" width="17.7109375" style="82" customWidth="1"/>
    <col min="1801" max="1801" width="15.28515625" style="82" customWidth="1"/>
    <col min="1802" max="1802" width="30.7109375" style="82" customWidth="1"/>
    <col min="1803" max="2048" width="11.42578125" style="82"/>
    <col min="2049" max="2049" width="8.7109375" style="82" customWidth="1"/>
    <col min="2050" max="2050" width="45.7109375" style="82" customWidth="1"/>
    <col min="2051" max="2051" width="15.7109375" style="82" customWidth="1"/>
    <col min="2052" max="2053" width="17.7109375" style="82" customWidth="1"/>
    <col min="2054" max="2054" width="15.28515625" style="82" customWidth="1"/>
    <col min="2055" max="2055" width="35.7109375" style="82" customWidth="1"/>
    <col min="2056" max="2056" width="17.7109375" style="82" customWidth="1"/>
    <col min="2057" max="2057" width="15.28515625" style="82" customWidth="1"/>
    <col min="2058" max="2058" width="30.7109375" style="82" customWidth="1"/>
    <col min="2059" max="2304" width="11.42578125" style="82"/>
    <col min="2305" max="2305" width="8.7109375" style="82" customWidth="1"/>
    <col min="2306" max="2306" width="45.7109375" style="82" customWidth="1"/>
    <col min="2307" max="2307" width="15.7109375" style="82" customWidth="1"/>
    <col min="2308" max="2309" width="17.7109375" style="82" customWidth="1"/>
    <col min="2310" max="2310" width="15.28515625" style="82" customWidth="1"/>
    <col min="2311" max="2311" width="35.7109375" style="82" customWidth="1"/>
    <col min="2312" max="2312" width="17.7109375" style="82" customWidth="1"/>
    <col min="2313" max="2313" width="15.28515625" style="82" customWidth="1"/>
    <col min="2314" max="2314" width="30.7109375" style="82" customWidth="1"/>
    <col min="2315" max="2560" width="11.42578125" style="82"/>
    <col min="2561" max="2561" width="8.7109375" style="82" customWidth="1"/>
    <col min="2562" max="2562" width="45.7109375" style="82" customWidth="1"/>
    <col min="2563" max="2563" width="15.7109375" style="82" customWidth="1"/>
    <col min="2564" max="2565" width="17.7109375" style="82" customWidth="1"/>
    <col min="2566" max="2566" width="15.28515625" style="82" customWidth="1"/>
    <col min="2567" max="2567" width="35.7109375" style="82" customWidth="1"/>
    <col min="2568" max="2568" width="17.7109375" style="82" customWidth="1"/>
    <col min="2569" max="2569" width="15.28515625" style="82" customWidth="1"/>
    <col min="2570" max="2570" width="30.7109375" style="82" customWidth="1"/>
    <col min="2571" max="2816" width="11.42578125" style="82"/>
    <col min="2817" max="2817" width="8.7109375" style="82" customWidth="1"/>
    <col min="2818" max="2818" width="45.7109375" style="82" customWidth="1"/>
    <col min="2819" max="2819" width="15.7109375" style="82" customWidth="1"/>
    <col min="2820" max="2821" width="17.7109375" style="82" customWidth="1"/>
    <col min="2822" max="2822" width="15.28515625" style="82" customWidth="1"/>
    <col min="2823" max="2823" width="35.7109375" style="82" customWidth="1"/>
    <col min="2824" max="2824" width="17.7109375" style="82" customWidth="1"/>
    <col min="2825" max="2825" width="15.28515625" style="82" customWidth="1"/>
    <col min="2826" max="2826" width="30.7109375" style="82" customWidth="1"/>
    <col min="2827" max="3072" width="11.42578125" style="82"/>
    <col min="3073" max="3073" width="8.7109375" style="82" customWidth="1"/>
    <col min="3074" max="3074" width="45.7109375" style="82" customWidth="1"/>
    <col min="3075" max="3075" width="15.7109375" style="82" customWidth="1"/>
    <col min="3076" max="3077" width="17.7109375" style="82" customWidth="1"/>
    <col min="3078" max="3078" width="15.28515625" style="82" customWidth="1"/>
    <col min="3079" max="3079" width="35.7109375" style="82" customWidth="1"/>
    <col min="3080" max="3080" width="17.7109375" style="82" customWidth="1"/>
    <col min="3081" max="3081" width="15.28515625" style="82" customWidth="1"/>
    <col min="3082" max="3082" width="30.7109375" style="82" customWidth="1"/>
    <col min="3083" max="3328" width="11.42578125" style="82"/>
    <col min="3329" max="3329" width="8.7109375" style="82" customWidth="1"/>
    <col min="3330" max="3330" width="45.7109375" style="82" customWidth="1"/>
    <col min="3331" max="3331" width="15.7109375" style="82" customWidth="1"/>
    <col min="3332" max="3333" width="17.7109375" style="82" customWidth="1"/>
    <col min="3334" max="3334" width="15.28515625" style="82" customWidth="1"/>
    <col min="3335" max="3335" width="35.7109375" style="82" customWidth="1"/>
    <col min="3336" max="3336" width="17.7109375" style="82" customWidth="1"/>
    <col min="3337" max="3337" width="15.28515625" style="82" customWidth="1"/>
    <col min="3338" max="3338" width="30.7109375" style="82" customWidth="1"/>
    <col min="3339" max="3584" width="11.42578125" style="82"/>
    <col min="3585" max="3585" width="8.7109375" style="82" customWidth="1"/>
    <col min="3586" max="3586" width="45.7109375" style="82" customWidth="1"/>
    <col min="3587" max="3587" width="15.7109375" style="82" customWidth="1"/>
    <col min="3588" max="3589" width="17.7109375" style="82" customWidth="1"/>
    <col min="3590" max="3590" width="15.28515625" style="82" customWidth="1"/>
    <col min="3591" max="3591" width="35.7109375" style="82" customWidth="1"/>
    <col min="3592" max="3592" width="17.7109375" style="82" customWidth="1"/>
    <col min="3593" max="3593" width="15.28515625" style="82" customWidth="1"/>
    <col min="3594" max="3594" width="30.7109375" style="82" customWidth="1"/>
    <col min="3595" max="3840" width="11.42578125" style="82"/>
    <col min="3841" max="3841" width="8.7109375" style="82" customWidth="1"/>
    <col min="3842" max="3842" width="45.7109375" style="82" customWidth="1"/>
    <col min="3843" max="3843" width="15.7109375" style="82" customWidth="1"/>
    <col min="3844" max="3845" width="17.7109375" style="82" customWidth="1"/>
    <col min="3846" max="3846" width="15.28515625" style="82" customWidth="1"/>
    <col min="3847" max="3847" width="35.7109375" style="82" customWidth="1"/>
    <col min="3848" max="3848" width="17.7109375" style="82" customWidth="1"/>
    <col min="3849" max="3849" width="15.28515625" style="82" customWidth="1"/>
    <col min="3850" max="3850" width="30.7109375" style="82" customWidth="1"/>
    <col min="3851" max="4096" width="11.42578125" style="82"/>
    <col min="4097" max="4097" width="8.7109375" style="82" customWidth="1"/>
    <col min="4098" max="4098" width="45.7109375" style="82" customWidth="1"/>
    <col min="4099" max="4099" width="15.7109375" style="82" customWidth="1"/>
    <col min="4100" max="4101" width="17.7109375" style="82" customWidth="1"/>
    <col min="4102" max="4102" width="15.28515625" style="82" customWidth="1"/>
    <col min="4103" max="4103" width="35.7109375" style="82" customWidth="1"/>
    <col min="4104" max="4104" width="17.7109375" style="82" customWidth="1"/>
    <col min="4105" max="4105" width="15.28515625" style="82" customWidth="1"/>
    <col min="4106" max="4106" width="30.7109375" style="82" customWidth="1"/>
    <col min="4107" max="4352" width="11.42578125" style="82"/>
    <col min="4353" max="4353" width="8.7109375" style="82" customWidth="1"/>
    <col min="4354" max="4354" width="45.7109375" style="82" customWidth="1"/>
    <col min="4355" max="4355" width="15.7109375" style="82" customWidth="1"/>
    <col min="4356" max="4357" width="17.7109375" style="82" customWidth="1"/>
    <col min="4358" max="4358" width="15.28515625" style="82" customWidth="1"/>
    <col min="4359" max="4359" width="35.7109375" style="82" customWidth="1"/>
    <col min="4360" max="4360" width="17.7109375" style="82" customWidth="1"/>
    <col min="4361" max="4361" width="15.28515625" style="82" customWidth="1"/>
    <col min="4362" max="4362" width="30.7109375" style="82" customWidth="1"/>
    <col min="4363" max="4608" width="11.42578125" style="82"/>
    <col min="4609" max="4609" width="8.7109375" style="82" customWidth="1"/>
    <col min="4610" max="4610" width="45.7109375" style="82" customWidth="1"/>
    <col min="4611" max="4611" width="15.7109375" style="82" customWidth="1"/>
    <col min="4612" max="4613" width="17.7109375" style="82" customWidth="1"/>
    <col min="4614" max="4614" width="15.28515625" style="82" customWidth="1"/>
    <col min="4615" max="4615" width="35.7109375" style="82" customWidth="1"/>
    <col min="4616" max="4616" width="17.7109375" style="82" customWidth="1"/>
    <col min="4617" max="4617" width="15.28515625" style="82" customWidth="1"/>
    <col min="4618" max="4618" width="30.7109375" style="82" customWidth="1"/>
    <col min="4619" max="4864" width="11.42578125" style="82"/>
    <col min="4865" max="4865" width="8.7109375" style="82" customWidth="1"/>
    <col min="4866" max="4866" width="45.7109375" style="82" customWidth="1"/>
    <col min="4867" max="4867" width="15.7109375" style="82" customWidth="1"/>
    <col min="4868" max="4869" width="17.7109375" style="82" customWidth="1"/>
    <col min="4870" max="4870" width="15.28515625" style="82" customWidth="1"/>
    <col min="4871" max="4871" width="35.7109375" style="82" customWidth="1"/>
    <col min="4872" max="4872" width="17.7109375" style="82" customWidth="1"/>
    <col min="4873" max="4873" width="15.28515625" style="82" customWidth="1"/>
    <col min="4874" max="4874" width="30.7109375" style="82" customWidth="1"/>
    <col min="4875" max="5120" width="11.42578125" style="82"/>
    <col min="5121" max="5121" width="8.7109375" style="82" customWidth="1"/>
    <col min="5122" max="5122" width="45.7109375" style="82" customWidth="1"/>
    <col min="5123" max="5123" width="15.7109375" style="82" customWidth="1"/>
    <col min="5124" max="5125" width="17.7109375" style="82" customWidth="1"/>
    <col min="5126" max="5126" width="15.28515625" style="82" customWidth="1"/>
    <col min="5127" max="5127" width="35.7109375" style="82" customWidth="1"/>
    <col min="5128" max="5128" width="17.7109375" style="82" customWidth="1"/>
    <col min="5129" max="5129" width="15.28515625" style="82" customWidth="1"/>
    <col min="5130" max="5130" width="30.7109375" style="82" customWidth="1"/>
    <col min="5131" max="5376" width="11.42578125" style="82"/>
    <col min="5377" max="5377" width="8.7109375" style="82" customWidth="1"/>
    <col min="5378" max="5378" width="45.7109375" style="82" customWidth="1"/>
    <col min="5379" max="5379" width="15.7109375" style="82" customWidth="1"/>
    <col min="5380" max="5381" width="17.7109375" style="82" customWidth="1"/>
    <col min="5382" max="5382" width="15.28515625" style="82" customWidth="1"/>
    <col min="5383" max="5383" width="35.7109375" style="82" customWidth="1"/>
    <col min="5384" max="5384" width="17.7109375" style="82" customWidth="1"/>
    <col min="5385" max="5385" width="15.28515625" style="82" customWidth="1"/>
    <col min="5386" max="5386" width="30.7109375" style="82" customWidth="1"/>
    <col min="5387" max="5632" width="11.42578125" style="82"/>
    <col min="5633" max="5633" width="8.7109375" style="82" customWidth="1"/>
    <col min="5634" max="5634" width="45.7109375" style="82" customWidth="1"/>
    <col min="5635" max="5635" width="15.7109375" style="82" customWidth="1"/>
    <col min="5636" max="5637" width="17.7109375" style="82" customWidth="1"/>
    <col min="5638" max="5638" width="15.28515625" style="82" customWidth="1"/>
    <col min="5639" max="5639" width="35.7109375" style="82" customWidth="1"/>
    <col min="5640" max="5640" width="17.7109375" style="82" customWidth="1"/>
    <col min="5641" max="5641" width="15.28515625" style="82" customWidth="1"/>
    <col min="5642" max="5642" width="30.7109375" style="82" customWidth="1"/>
    <col min="5643" max="5888" width="11.42578125" style="82"/>
    <col min="5889" max="5889" width="8.7109375" style="82" customWidth="1"/>
    <col min="5890" max="5890" width="45.7109375" style="82" customWidth="1"/>
    <col min="5891" max="5891" width="15.7109375" style="82" customWidth="1"/>
    <col min="5892" max="5893" width="17.7109375" style="82" customWidth="1"/>
    <col min="5894" max="5894" width="15.28515625" style="82" customWidth="1"/>
    <col min="5895" max="5895" width="35.7109375" style="82" customWidth="1"/>
    <col min="5896" max="5896" width="17.7109375" style="82" customWidth="1"/>
    <col min="5897" max="5897" width="15.28515625" style="82" customWidth="1"/>
    <col min="5898" max="5898" width="30.7109375" style="82" customWidth="1"/>
    <col min="5899" max="6144" width="11.42578125" style="82"/>
    <col min="6145" max="6145" width="8.7109375" style="82" customWidth="1"/>
    <col min="6146" max="6146" width="45.7109375" style="82" customWidth="1"/>
    <col min="6147" max="6147" width="15.7109375" style="82" customWidth="1"/>
    <col min="6148" max="6149" width="17.7109375" style="82" customWidth="1"/>
    <col min="6150" max="6150" width="15.28515625" style="82" customWidth="1"/>
    <col min="6151" max="6151" width="35.7109375" style="82" customWidth="1"/>
    <col min="6152" max="6152" width="17.7109375" style="82" customWidth="1"/>
    <col min="6153" max="6153" width="15.28515625" style="82" customWidth="1"/>
    <col min="6154" max="6154" width="30.7109375" style="82" customWidth="1"/>
    <col min="6155" max="6400" width="11.42578125" style="82"/>
    <col min="6401" max="6401" width="8.7109375" style="82" customWidth="1"/>
    <col min="6402" max="6402" width="45.7109375" style="82" customWidth="1"/>
    <col min="6403" max="6403" width="15.7109375" style="82" customWidth="1"/>
    <col min="6404" max="6405" width="17.7109375" style="82" customWidth="1"/>
    <col min="6406" max="6406" width="15.28515625" style="82" customWidth="1"/>
    <col min="6407" max="6407" width="35.7109375" style="82" customWidth="1"/>
    <col min="6408" max="6408" width="17.7109375" style="82" customWidth="1"/>
    <col min="6409" max="6409" width="15.28515625" style="82" customWidth="1"/>
    <col min="6410" max="6410" width="30.7109375" style="82" customWidth="1"/>
    <col min="6411" max="6656" width="11.42578125" style="82"/>
    <col min="6657" max="6657" width="8.7109375" style="82" customWidth="1"/>
    <col min="6658" max="6658" width="45.7109375" style="82" customWidth="1"/>
    <col min="6659" max="6659" width="15.7109375" style="82" customWidth="1"/>
    <col min="6660" max="6661" width="17.7109375" style="82" customWidth="1"/>
    <col min="6662" max="6662" width="15.28515625" style="82" customWidth="1"/>
    <col min="6663" max="6663" width="35.7109375" style="82" customWidth="1"/>
    <col min="6664" max="6664" width="17.7109375" style="82" customWidth="1"/>
    <col min="6665" max="6665" width="15.28515625" style="82" customWidth="1"/>
    <col min="6666" max="6666" width="30.7109375" style="82" customWidth="1"/>
    <col min="6667" max="6912" width="11.42578125" style="82"/>
    <col min="6913" max="6913" width="8.7109375" style="82" customWidth="1"/>
    <col min="6914" max="6914" width="45.7109375" style="82" customWidth="1"/>
    <col min="6915" max="6915" width="15.7109375" style="82" customWidth="1"/>
    <col min="6916" max="6917" width="17.7109375" style="82" customWidth="1"/>
    <col min="6918" max="6918" width="15.28515625" style="82" customWidth="1"/>
    <col min="6919" max="6919" width="35.7109375" style="82" customWidth="1"/>
    <col min="6920" max="6920" width="17.7109375" style="82" customWidth="1"/>
    <col min="6921" max="6921" width="15.28515625" style="82" customWidth="1"/>
    <col min="6922" max="6922" width="30.7109375" style="82" customWidth="1"/>
    <col min="6923" max="7168" width="11.42578125" style="82"/>
    <col min="7169" max="7169" width="8.7109375" style="82" customWidth="1"/>
    <col min="7170" max="7170" width="45.7109375" style="82" customWidth="1"/>
    <col min="7171" max="7171" width="15.7109375" style="82" customWidth="1"/>
    <col min="7172" max="7173" width="17.7109375" style="82" customWidth="1"/>
    <col min="7174" max="7174" width="15.28515625" style="82" customWidth="1"/>
    <col min="7175" max="7175" width="35.7109375" style="82" customWidth="1"/>
    <col min="7176" max="7176" width="17.7109375" style="82" customWidth="1"/>
    <col min="7177" max="7177" width="15.28515625" style="82" customWidth="1"/>
    <col min="7178" max="7178" width="30.7109375" style="82" customWidth="1"/>
    <col min="7179" max="7424" width="11.42578125" style="82"/>
    <col min="7425" max="7425" width="8.7109375" style="82" customWidth="1"/>
    <col min="7426" max="7426" width="45.7109375" style="82" customWidth="1"/>
    <col min="7427" max="7427" width="15.7109375" style="82" customWidth="1"/>
    <col min="7428" max="7429" width="17.7109375" style="82" customWidth="1"/>
    <col min="7430" max="7430" width="15.28515625" style="82" customWidth="1"/>
    <col min="7431" max="7431" width="35.7109375" style="82" customWidth="1"/>
    <col min="7432" max="7432" width="17.7109375" style="82" customWidth="1"/>
    <col min="7433" max="7433" width="15.28515625" style="82" customWidth="1"/>
    <col min="7434" max="7434" width="30.7109375" style="82" customWidth="1"/>
    <col min="7435" max="7680" width="11.42578125" style="82"/>
    <col min="7681" max="7681" width="8.7109375" style="82" customWidth="1"/>
    <col min="7682" max="7682" width="45.7109375" style="82" customWidth="1"/>
    <col min="7683" max="7683" width="15.7109375" style="82" customWidth="1"/>
    <col min="7684" max="7685" width="17.7109375" style="82" customWidth="1"/>
    <col min="7686" max="7686" width="15.28515625" style="82" customWidth="1"/>
    <col min="7687" max="7687" width="35.7109375" style="82" customWidth="1"/>
    <col min="7688" max="7688" width="17.7109375" style="82" customWidth="1"/>
    <col min="7689" max="7689" width="15.28515625" style="82" customWidth="1"/>
    <col min="7690" max="7690" width="30.7109375" style="82" customWidth="1"/>
    <col min="7691" max="7936" width="11.42578125" style="82"/>
    <col min="7937" max="7937" width="8.7109375" style="82" customWidth="1"/>
    <col min="7938" max="7938" width="45.7109375" style="82" customWidth="1"/>
    <col min="7939" max="7939" width="15.7109375" style="82" customWidth="1"/>
    <col min="7940" max="7941" width="17.7109375" style="82" customWidth="1"/>
    <col min="7942" max="7942" width="15.28515625" style="82" customWidth="1"/>
    <col min="7943" max="7943" width="35.7109375" style="82" customWidth="1"/>
    <col min="7944" max="7944" width="17.7109375" style="82" customWidth="1"/>
    <col min="7945" max="7945" width="15.28515625" style="82" customWidth="1"/>
    <col min="7946" max="7946" width="30.7109375" style="82" customWidth="1"/>
    <col min="7947" max="8192" width="11.42578125" style="82"/>
    <col min="8193" max="8193" width="8.7109375" style="82" customWidth="1"/>
    <col min="8194" max="8194" width="45.7109375" style="82" customWidth="1"/>
    <col min="8195" max="8195" width="15.7109375" style="82" customWidth="1"/>
    <col min="8196" max="8197" width="17.7109375" style="82" customWidth="1"/>
    <col min="8198" max="8198" width="15.28515625" style="82" customWidth="1"/>
    <col min="8199" max="8199" width="35.7109375" style="82" customWidth="1"/>
    <col min="8200" max="8200" width="17.7109375" style="82" customWidth="1"/>
    <col min="8201" max="8201" width="15.28515625" style="82" customWidth="1"/>
    <col min="8202" max="8202" width="30.7109375" style="82" customWidth="1"/>
    <col min="8203" max="8448" width="11.42578125" style="82"/>
    <col min="8449" max="8449" width="8.7109375" style="82" customWidth="1"/>
    <col min="8450" max="8450" width="45.7109375" style="82" customWidth="1"/>
    <col min="8451" max="8451" width="15.7109375" style="82" customWidth="1"/>
    <col min="8452" max="8453" width="17.7109375" style="82" customWidth="1"/>
    <col min="8454" max="8454" width="15.28515625" style="82" customWidth="1"/>
    <col min="8455" max="8455" width="35.7109375" style="82" customWidth="1"/>
    <col min="8456" max="8456" width="17.7109375" style="82" customWidth="1"/>
    <col min="8457" max="8457" width="15.28515625" style="82" customWidth="1"/>
    <col min="8458" max="8458" width="30.7109375" style="82" customWidth="1"/>
    <col min="8459" max="8704" width="11.42578125" style="82"/>
    <col min="8705" max="8705" width="8.7109375" style="82" customWidth="1"/>
    <col min="8706" max="8706" width="45.7109375" style="82" customWidth="1"/>
    <col min="8707" max="8707" width="15.7109375" style="82" customWidth="1"/>
    <col min="8708" max="8709" width="17.7109375" style="82" customWidth="1"/>
    <col min="8710" max="8710" width="15.28515625" style="82" customWidth="1"/>
    <col min="8711" max="8711" width="35.7109375" style="82" customWidth="1"/>
    <col min="8712" max="8712" width="17.7109375" style="82" customWidth="1"/>
    <col min="8713" max="8713" width="15.28515625" style="82" customWidth="1"/>
    <col min="8714" max="8714" width="30.7109375" style="82" customWidth="1"/>
    <col min="8715" max="8960" width="11.42578125" style="82"/>
    <col min="8961" max="8961" width="8.7109375" style="82" customWidth="1"/>
    <col min="8962" max="8962" width="45.7109375" style="82" customWidth="1"/>
    <col min="8963" max="8963" width="15.7109375" style="82" customWidth="1"/>
    <col min="8964" max="8965" width="17.7109375" style="82" customWidth="1"/>
    <col min="8966" max="8966" width="15.28515625" style="82" customWidth="1"/>
    <col min="8967" max="8967" width="35.7109375" style="82" customWidth="1"/>
    <col min="8968" max="8968" width="17.7109375" style="82" customWidth="1"/>
    <col min="8969" max="8969" width="15.28515625" style="82" customWidth="1"/>
    <col min="8970" max="8970" width="30.7109375" style="82" customWidth="1"/>
    <col min="8971" max="9216" width="11.42578125" style="82"/>
    <col min="9217" max="9217" width="8.7109375" style="82" customWidth="1"/>
    <col min="9218" max="9218" width="45.7109375" style="82" customWidth="1"/>
    <col min="9219" max="9219" width="15.7109375" style="82" customWidth="1"/>
    <col min="9220" max="9221" width="17.7109375" style="82" customWidth="1"/>
    <col min="9222" max="9222" width="15.28515625" style="82" customWidth="1"/>
    <col min="9223" max="9223" width="35.7109375" style="82" customWidth="1"/>
    <col min="9224" max="9224" width="17.7109375" style="82" customWidth="1"/>
    <col min="9225" max="9225" width="15.28515625" style="82" customWidth="1"/>
    <col min="9226" max="9226" width="30.7109375" style="82" customWidth="1"/>
    <col min="9227" max="9472" width="11.42578125" style="82"/>
    <col min="9473" max="9473" width="8.7109375" style="82" customWidth="1"/>
    <col min="9474" max="9474" width="45.7109375" style="82" customWidth="1"/>
    <col min="9475" max="9475" width="15.7109375" style="82" customWidth="1"/>
    <col min="9476" max="9477" width="17.7109375" style="82" customWidth="1"/>
    <col min="9478" max="9478" width="15.28515625" style="82" customWidth="1"/>
    <col min="9479" max="9479" width="35.7109375" style="82" customWidth="1"/>
    <col min="9480" max="9480" width="17.7109375" style="82" customWidth="1"/>
    <col min="9481" max="9481" width="15.28515625" style="82" customWidth="1"/>
    <col min="9482" max="9482" width="30.7109375" style="82" customWidth="1"/>
    <col min="9483" max="9728" width="11.42578125" style="82"/>
    <col min="9729" max="9729" width="8.7109375" style="82" customWidth="1"/>
    <col min="9730" max="9730" width="45.7109375" style="82" customWidth="1"/>
    <col min="9731" max="9731" width="15.7109375" style="82" customWidth="1"/>
    <col min="9732" max="9733" width="17.7109375" style="82" customWidth="1"/>
    <col min="9734" max="9734" width="15.28515625" style="82" customWidth="1"/>
    <col min="9735" max="9735" width="35.7109375" style="82" customWidth="1"/>
    <col min="9736" max="9736" width="17.7109375" style="82" customWidth="1"/>
    <col min="9737" max="9737" width="15.28515625" style="82" customWidth="1"/>
    <col min="9738" max="9738" width="30.7109375" style="82" customWidth="1"/>
    <col min="9739" max="9984" width="11.42578125" style="82"/>
    <col min="9985" max="9985" width="8.7109375" style="82" customWidth="1"/>
    <col min="9986" max="9986" width="45.7109375" style="82" customWidth="1"/>
    <col min="9987" max="9987" width="15.7109375" style="82" customWidth="1"/>
    <col min="9988" max="9989" width="17.7109375" style="82" customWidth="1"/>
    <col min="9990" max="9990" width="15.28515625" style="82" customWidth="1"/>
    <col min="9991" max="9991" width="35.7109375" style="82" customWidth="1"/>
    <col min="9992" max="9992" width="17.7109375" style="82" customWidth="1"/>
    <col min="9993" max="9993" width="15.28515625" style="82" customWidth="1"/>
    <col min="9994" max="9994" width="30.7109375" style="82" customWidth="1"/>
    <col min="9995" max="10240" width="11.42578125" style="82"/>
    <col min="10241" max="10241" width="8.7109375" style="82" customWidth="1"/>
    <col min="10242" max="10242" width="45.7109375" style="82" customWidth="1"/>
    <col min="10243" max="10243" width="15.7109375" style="82" customWidth="1"/>
    <col min="10244" max="10245" width="17.7109375" style="82" customWidth="1"/>
    <col min="10246" max="10246" width="15.28515625" style="82" customWidth="1"/>
    <col min="10247" max="10247" width="35.7109375" style="82" customWidth="1"/>
    <col min="10248" max="10248" width="17.7109375" style="82" customWidth="1"/>
    <col min="10249" max="10249" width="15.28515625" style="82" customWidth="1"/>
    <col min="10250" max="10250" width="30.7109375" style="82" customWidth="1"/>
    <col min="10251" max="10496" width="11.42578125" style="82"/>
    <col min="10497" max="10497" width="8.7109375" style="82" customWidth="1"/>
    <col min="10498" max="10498" width="45.7109375" style="82" customWidth="1"/>
    <col min="10499" max="10499" width="15.7109375" style="82" customWidth="1"/>
    <col min="10500" max="10501" width="17.7109375" style="82" customWidth="1"/>
    <col min="10502" max="10502" width="15.28515625" style="82" customWidth="1"/>
    <col min="10503" max="10503" width="35.7109375" style="82" customWidth="1"/>
    <col min="10504" max="10504" width="17.7109375" style="82" customWidth="1"/>
    <col min="10505" max="10505" width="15.28515625" style="82" customWidth="1"/>
    <col min="10506" max="10506" width="30.7109375" style="82" customWidth="1"/>
    <col min="10507" max="10752" width="11.42578125" style="82"/>
    <col min="10753" max="10753" width="8.7109375" style="82" customWidth="1"/>
    <col min="10754" max="10754" width="45.7109375" style="82" customWidth="1"/>
    <col min="10755" max="10755" width="15.7109375" style="82" customWidth="1"/>
    <col min="10756" max="10757" width="17.7109375" style="82" customWidth="1"/>
    <col min="10758" max="10758" width="15.28515625" style="82" customWidth="1"/>
    <col min="10759" max="10759" width="35.7109375" style="82" customWidth="1"/>
    <col min="10760" max="10760" width="17.7109375" style="82" customWidth="1"/>
    <col min="10761" max="10761" width="15.28515625" style="82" customWidth="1"/>
    <col min="10762" max="10762" width="30.7109375" style="82" customWidth="1"/>
    <col min="10763" max="11008" width="11.42578125" style="82"/>
    <col min="11009" max="11009" width="8.7109375" style="82" customWidth="1"/>
    <col min="11010" max="11010" width="45.7109375" style="82" customWidth="1"/>
    <col min="11011" max="11011" width="15.7109375" style="82" customWidth="1"/>
    <col min="11012" max="11013" width="17.7109375" style="82" customWidth="1"/>
    <col min="11014" max="11014" width="15.28515625" style="82" customWidth="1"/>
    <col min="11015" max="11015" width="35.7109375" style="82" customWidth="1"/>
    <col min="11016" max="11016" width="17.7109375" style="82" customWidth="1"/>
    <col min="11017" max="11017" width="15.28515625" style="82" customWidth="1"/>
    <col min="11018" max="11018" width="30.7109375" style="82" customWidth="1"/>
    <col min="11019" max="11264" width="11.42578125" style="82"/>
    <col min="11265" max="11265" width="8.7109375" style="82" customWidth="1"/>
    <col min="11266" max="11266" width="45.7109375" style="82" customWidth="1"/>
    <col min="11267" max="11267" width="15.7109375" style="82" customWidth="1"/>
    <col min="11268" max="11269" width="17.7109375" style="82" customWidth="1"/>
    <col min="11270" max="11270" width="15.28515625" style="82" customWidth="1"/>
    <col min="11271" max="11271" width="35.7109375" style="82" customWidth="1"/>
    <col min="11272" max="11272" width="17.7109375" style="82" customWidth="1"/>
    <col min="11273" max="11273" width="15.28515625" style="82" customWidth="1"/>
    <col min="11274" max="11274" width="30.7109375" style="82" customWidth="1"/>
    <col min="11275" max="11520" width="11.42578125" style="82"/>
    <col min="11521" max="11521" width="8.7109375" style="82" customWidth="1"/>
    <col min="11522" max="11522" width="45.7109375" style="82" customWidth="1"/>
    <col min="11523" max="11523" width="15.7109375" style="82" customWidth="1"/>
    <col min="11524" max="11525" width="17.7109375" style="82" customWidth="1"/>
    <col min="11526" max="11526" width="15.28515625" style="82" customWidth="1"/>
    <col min="11527" max="11527" width="35.7109375" style="82" customWidth="1"/>
    <col min="11528" max="11528" width="17.7109375" style="82" customWidth="1"/>
    <col min="11529" max="11529" width="15.28515625" style="82" customWidth="1"/>
    <col min="11530" max="11530" width="30.7109375" style="82" customWidth="1"/>
    <col min="11531" max="11776" width="11.42578125" style="82"/>
    <col min="11777" max="11777" width="8.7109375" style="82" customWidth="1"/>
    <col min="11778" max="11778" width="45.7109375" style="82" customWidth="1"/>
    <col min="11779" max="11779" width="15.7109375" style="82" customWidth="1"/>
    <col min="11780" max="11781" width="17.7109375" style="82" customWidth="1"/>
    <col min="11782" max="11782" width="15.28515625" style="82" customWidth="1"/>
    <col min="11783" max="11783" width="35.7109375" style="82" customWidth="1"/>
    <col min="11784" max="11784" width="17.7109375" style="82" customWidth="1"/>
    <col min="11785" max="11785" width="15.28515625" style="82" customWidth="1"/>
    <col min="11786" max="11786" width="30.7109375" style="82" customWidth="1"/>
    <col min="11787" max="12032" width="11.42578125" style="82"/>
    <col min="12033" max="12033" width="8.7109375" style="82" customWidth="1"/>
    <col min="12034" max="12034" width="45.7109375" style="82" customWidth="1"/>
    <col min="12035" max="12035" width="15.7109375" style="82" customWidth="1"/>
    <col min="12036" max="12037" width="17.7109375" style="82" customWidth="1"/>
    <col min="12038" max="12038" width="15.28515625" style="82" customWidth="1"/>
    <col min="12039" max="12039" width="35.7109375" style="82" customWidth="1"/>
    <col min="12040" max="12040" width="17.7109375" style="82" customWidth="1"/>
    <col min="12041" max="12041" width="15.28515625" style="82" customWidth="1"/>
    <col min="12042" max="12042" width="30.7109375" style="82" customWidth="1"/>
    <col min="12043" max="12288" width="11.42578125" style="82"/>
    <col min="12289" max="12289" width="8.7109375" style="82" customWidth="1"/>
    <col min="12290" max="12290" width="45.7109375" style="82" customWidth="1"/>
    <col min="12291" max="12291" width="15.7109375" style="82" customWidth="1"/>
    <col min="12292" max="12293" width="17.7109375" style="82" customWidth="1"/>
    <col min="12294" max="12294" width="15.28515625" style="82" customWidth="1"/>
    <col min="12295" max="12295" width="35.7109375" style="82" customWidth="1"/>
    <col min="12296" max="12296" width="17.7109375" style="82" customWidth="1"/>
    <col min="12297" max="12297" width="15.28515625" style="82" customWidth="1"/>
    <col min="12298" max="12298" width="30.7109375" style="82" customWidth="1"/>
    <col min="12299" max="12544" width="11.42578125" style="82"/>
    <col min="12545" max="12545" width="8.7109375" style="82" customWidth="1"/>
    <col min="12546" max="12546" width="45.7109375" style="82" customWidth="1"/>
    <col min="12547" max="12547" width="15.7109375" style="82" customWidth="1"/>
    <col min="12548" max="12549" width="17.7109375" style="82" customWidth="1"/>
    <col min="12550" max="12550" width="15.28515625" style="82" customWidth="1"/>
    <col min="12551" max="12551" width="35.7109375" style="82" customWidth="1"/>
    <col min="12552" max="12552" width="17.7109375" style="82" customWidth="1"/>
    <col min="12553" max="12553" width="15.28515625" style="82" customWidth="1"/>
    <col min="12554" max="12554" width="30.7109375" style="82" customWidth="1"/>
    <col min="12555" max="12800" width="11.42578125" style="82"/>
    <col min="12801" max="12801" width="8.7109375" style="82" customWidth="1"/>
    <col min="12802" max="12802" width="45.7109375" style="82" customWidth="1"/>
    <col min="12803" max="12803" width="15.7109375" style="82" customWidth="1"/>
    <col min="12804" max="12805" width="17.7109375" style="82" customWidth="1"/>
    <col min="12806" max="12806" width="15.28515625" style="82" customWidth="1"/>
    <col min="12807" max="12807" width="35.7109375" style="82" customWidth="1"/>
    <col min="12808" max="12808" width="17.7109375" style="82" customWidth="1"/>
    <col min="12809" max="12809" width="15.28515625" style="82" customWidth="1"/>
    <col min="12810" max="12810" width="30.7109375" style="82" customWidth="1"/>
    <col min="12811" max="13056" width="11.42578125" style="82"/>
    <col min="13057" max="13057" width="8.7109375" style="82" customWidth="1"/>
    <col min="13058" max="13058" width="45.7109375" style="82" customWidth="1"/>
    <col min="13059" max="13059" width="15.7109375" style="82" customWidth="1"/>
    <col min="13060" max="13061" width="17.7109375" style="82" customWidth="1"/>
    <col min="13062" max="13062" width="15.28515625" style="82" customWidth="1"/>
    <col min="13063" max="13063" width="35.7109375" style="82" customWidth="1"/>
    <col min="13064" max="13064" width="17.7109375" style="82" customWidth="1"/>
    <col min="13065" max="13065" width="15.28515625" style="82" customWidth="1"/>
    <col min="13066" max="13066" width="30.7109375" style="82" customWidth="1"/>
    <col min="13067" max="13312" width="11.42578125" style="82"/>
    <col min="13313" max="13313" width="8.7109375" style="82" customWidth="1"/>
    <col min="13314" max="13314" width="45.7109375" style="82" customWidth="1"/>
    <col min="13315" max="13315" width="15.7109375" style="82" customWidth="1"/>
    <col min="13316" max="13317" width="17.7109375" style="82" customWidth="1"/>
    <col min="13318" max="13318" width="15.28515625" style="82" customWidth="1"/>
    <col min="13319" max="13319" width="35.7109375" style="82" customWidth="1"/>
    <col min="13320" max="13320" width="17.7109375" style="82" customWidth="1"/>
    <col min="13321" max="13321" width="15.28515625" style="82" customWidth="1"/>
    <col min="13322" max="13322" width="30.7109375" style="82" customWidth="1"/>
    <col min="13323" max="13568" width="11.42578125" style="82"/>
    <col min="13569" max="13569" width="8.7109375" style="82" customWidth="1"/>
    <col min="13570" max="13570" width="45.7109375" style="82" customWidth="1"/>
    <col min="13571" max="13571" width="15.7109375" style="82" customWidth="1"/>
    <col min="13572" max="13573" width="17.7109375" style="82" customWidth="1"/>
    <col min="13574" max="13574" width="15.28515625" style="82" customWidth="1"/>
    <col min="13575" max="13575" width="35.7109375" style="82" customWidth="1"/>
    <col min="13576" max="13576" width="17.7109375" style="82" customWidth="1"/>
    <col min="13577" max="13577" width="15.28515625" style="82" customWidth="1"/>
    <col min="13578" max="13578" width="30.7109375" style="82" customWidth="1"/>
    <col min="13579" max="13824" width="11.42578125" style="82"/>
    <col min="13825" max="13825" width="8.7109375" style="82" customWidth="1"/>
    <col min="13826" max="13826" width="45.7109375" style="82" customWidth="1"/>
    <col min="13827" max="13827" width="15.7109375" style="82" customWidth="1"/>
    <col min="13828" max="13829" width="17.7109375" style="82" customWidth="1"/>
    <col min="13830" max="13830" width="15.28515625" style="82" customWidth="1"/>
    <col min="13831" max="13831" width="35.7109375" style="82" customWidth="1"/>
    <col min="13832" max="13832" width="17.7109375" style="82" customWidth="1"/>
    <col min="13833" max="13833" width="15.28515625" style="82" customWidth="1"/>
    <col min="13834" max="13834" width="30.7109375" style="82" customWidth="1"/>
    <col min="13835" max="14080" width="11.42578125" style="82"/>
    <col min="14081" max="14081" width="8.7109375" style="82" customWidth="1"/>
    <col min="14082" max="14082" width="45.7109375" style="82" customWidth="1"/>
    <col min="14083" max="14083" width="15.7109375" style="82" customWidth="1"/>
    <col min="14084" max="14085" width="17.7109375" style="82" customWidth="1"/>
    <col min="14086" max="14086" width="15.28515625" style="82" customWidth="1"/>
    <col min="14087" max="14087" width="35.7109375" style="82" customWidth="1"/>
    <col min="14088" max="14088" width="17.7109375" style="82" customWidth="1"/>
    <col min="14089" max="14089" width="15.28515625" style="82" customWidth="1"/>
    <col min="14090" max="14090" width="30.7109375" style="82" customWidth="1"/>
    <col min="14091" max="14336" width="11.42578125" style="82"/>
    <col min="14337" max="14337" width="8.7109375" style="82" customWidth="1"/>
    <col min="14338" max="14338" width="45.7109375" style="82" customWidth="1"/>
    <col min="14339" max="14339" width="15.7109375" style="82" customWidth="1"/>
    <col min="14340" max="14341" width="17.7109375" style="82" customWidth="1"/>
    <col min="14342" max="14342" width="15.28515625" style="82" customWidth="1"/>
    <col min="14343" max="14343" width="35.7109375" style="82" customWidth="1"/>
    <col min="14344" max="14344" width="17.7109375" style="82" customWidth="1"/>
    <col min="14345" max="14345" width="15.28515625" style="82" customWidth="1"/>
    <col min="14346" max="14346" width="30.7109375" style="82" customWidth="1"/>
    <col min="14347" max="14592" width="11.42578125" style="82"/>
    <col min="14593" max="14593" width="8.7109375" style="82" customWidth="1"/>
    <col min="14594" max="14594" width="45.7109375" style="82" customWidth="1"/>
    <col min="14595" max="14595" width="15.7109375" style="82" customWidth="1"/>
    <col min="14596" max="14597" width="17.7109375" style="82" customWidth="1"/>
    <col min="14598" max="14598" width="15.28515625" style="82" customWidth="1"/>
    <col min="14599" max="14599" width="35.7109375" style="82" customWidth="1"/>
    <col min="14600" max="14600" width="17.7109375" style="82" customWidth="1"/>
    <col min="14601" max="14601" width="15.28515625" style="82" customWidth="1"/>
    <col min="14602" max="14602" width="30.7109375" style="82" customWidth="1"/>
    <col min="14603" max="14848" width="11.42578125" style="82"/>
    <col min="14849" max="14849" width="8.7109375" style="82" customWidth="1"/>
    <col min="14850" max="14850" width="45.7109375" style="82" customWidth="1"/>
    <col min="14851" max="14851" width="15.7109375" style="82" customWidth="1"/>
    <col min="14852" max="14853" width="17.7109375" style="82" customWidth="1"/>
    <col min="14854" max="14854" width="15.28515625" style="82" customWidth="1"/>
    <col min="14855" max="14855" width="35.7109375" style="82" customWidth="1"/>
    <col min="14856" max="14856" width="17.7109375" style="82" customWidth="1"/>
    <col min="14857" max="14857" width="15.28515625" style="82" customWidth="1"/>
    <col min="14858" max="14858" width="30.7109375" style="82" customWidth="1"/>
    <col min="14859" max="15104" width="11.42578125" style="82"/>
    <col min="15105" max="15105" width="8.7109375" style="82" customWidth="1"/>
    <col min="15106" max="15106" width="45.7109375" style="82" customWidth="1"/>
    <col min="15107" max="15107" width="15.7109375" style="82" customWidth="1"/>
    <col min="15108" max="15109" width="17.7109375" style="82" customWidth="1"/>
    <col min="15110" max="15110" width="15.28515625" style="82" customWidth="1"/>
    <col min="15111" max="15111" width="35.7109375" style="82" customWidth="1"/>
    <col min="15112" max="15112" width="17.7109375" style="82" customWidth="1"/>
    <col min="15113" max="15113" width="15.28515625" style="82" customWidth="1"/>
    <col min="15114" max="15114" width="30.7109375" style="82" customWidth="1"/>
    <col min="15115" max="15360" width="11.42578125" style="82"/>
    <col min="15361" max="15361" width="8.7109375" style="82" customWidth="1"/>
    <col min="15362" max="15362" width="45.7109375" style="82" customWidth="1"/>
    <col min="15363" max="15363" width="15.7109375" style="82" customWidth="1"/>
    <col min="15364" max="15365" width="17.7109375" style="82" customWidth="1"/>
    <col min="15366" max="15366" width="15.28515625" style="82" customWidth="1"/>
    <col min="15367" max="15367" width="35.7109375" style="82" customWidth="1"/>
    <col min="15368" max="15368" width="17.7109375" style="82" customWidth="1"/>
    <col min="15369" max="15369" width="15.28515625" style="82" customWidth="1"/>
    <col min="15370" max="15370" width="30.7109375" style="82" customWidth="1"/>
    <col min="15371" max="15616" width="11.42578125" style="82"/>
    <col min="15617" max="15617" width="8.7109375" style="82" customWidth="1"/>
    <col min="15618" max="15618" width="45.7109375" style="82" customWidth="1"/>
    <col min="15619" max="15619" width="15.7109375" style="82" customWidth="1"/>
    <col min="15620" max="15621" width="17.7109375" style="82" customWidth="1"/>
    <col min="15622" max="15622" width="15.28515625" style="82" customWidth="1"/>
    <col min="15623" max="15623" width="35.7109375" style="82" customWidth="1"/>
    <col min="15624" max="15624" width="17.7109375" style="82" customWidth="1"/>
    <col min="15625" max="15625" width="15.28515625" style="82" customWidth="1"/>
    <col min="15626" max="15626" width="30.7109375" style="82" customWidth="1"/>
    <col min="15627" max="15872" width="11.42578125" style="82"/>
    <col min="15873" max="15873" width="8.7109375" style="82" customWidth="1"/>
    <col min="15874" max="15874" width="45.7109375" style="82" customWidth="1"/>
    <col min="15875" max="15875" width="15.7109375" style="82" customWidth="1"/>
    <col min="15876" max="15877" width="17.7109375" style="82" customWidth="1"/>
    <col min="15878" max="15878" width="15.28515625" style="82" customWidth="1"/>
    <col min="15879" max="15879" width="35.7109375" style="82" customWidth="1"/>
    <col min="15880" max="15880" width="17.7109375" style="82" customWidth="1"/>
    <col min="15881" max="15881" width="15.28515625" style="82" customWidth="1"/>
    <col min="15882" max="15882" width="30.7109375" style="82" customWidth="1"/>
    <col min="15883" max="16128" width="11.42578125" style="82"/>
    <col min="16129" max="16129" width="8.7109375" style="82" customWidth="1"/>
    <col min="16130" max="16130" width="45.7109375" style="82" customWidth="1"/>
    <col min="16131" max="16131" width="15.7109375" style="82" customWidth="1"/>
    <col min="16132" max="16133" width="17.7109375" style="82" customWidth="1"/>
    <col min="16134" max="16134" width="15.28515625" style="82" customWidth="1"/>
    <col min="16135" max="16135" width="35.7109375" style="82" customWidth="1"/>
    <col min="16136" max="16136" width="17.7109375" style="82" customWidth="1"/>
    <col min="16137" max="16137" width="15.28515625" style="82" customWidth="1"/>
    <col min="16138" max="16138" width="30.7109375" style="82" customWidth="1"/>
    <col min="16139" max="16384" width="11.42578125" style="82"/>
  </cols>
  <sheetData>
    <row r="1" spans="1:10" x14ac:dyDescent="0.25">
      <c r="J1" s="85" t="s">
        <v>2049</v>
      </c>
    </row>
    <row r="2" spans="1:10" ht="39" customHeight="1" x14ac:dyDescent="0.25">
      <c r="A2" s="1950" t="s">
        <v>192</v>
      </c>
      <c r="B2" s="1950"/>
      <c r="C2" s="1950"/>
      <c r="D2" s="1950"/>
      <c r="E2" s="1950"/>
      <c r="F2" s="1950"/>
      <c r="G2" s="1950"/>
      <c r="H2" s="1950"/>
      <c r="I2" s="1950"/>
      <c r="J2" s="1950"/>
    </row>
    <row r="3" spans="1:10" ht="21" customHeight="1" x14ac:dyDescent="0.25">
      <c r="A3" s="1951" t="s">
        <v>193</v>
      </c>
      <c r="B3" s="1951"/>
      <c r="C3" s="1951"/>
      <c r="D3" s="1951"/>
      <c r="E3" s="1951"/>
      <c r="F3" s="1951"/>
      <c r="G3" s="1951"/>
      <c r="H3" s="1951"/>
      <c r="I3" s="1951"/>
      <c r="J3" s="1951"/>
    </row>
    <row r="4" spans="1:10" ht="21" customHeight="1" x14ac:dyDescent="0.25">
      <c r="A4" s="1951" t="s">
        <v>1798</v>
      </c>
      <c r="B4" s="1951"/>
      <c r="C4" s="1951"/>
      <c r="D4" s="1951"/>
      <c r="E4" s="1951"/>
      <c r="F4" s="1951"/>
      <c r="G4" s="1951"/>
      <c r="H4" s="1951"/>
      <c r="I4" s="1951"/>
      <c r="J4" s="1951"/>
    </row>
    <row r="5" spans="1:10" ht="12" customHeight="1" x14ac:dyDescent="0.25">
      <c r="A5" s="86"/>
      <c r="B5" s="86"/>
      <c r="C5" s="86"/>
      <c r="D5" s="86"/>
      <c r="E5" s="86"/>
      <c r="F5" s="86"/>
      <c r="G5" s="86"/>
      <c r="H5" s="86"/>
      <c r="I5" s="86"/>
      <c r="J5" s="87"/>
    </row>
    <row r="6" spans="1:10" s="92" customFormat="1" ht="117" customHeight="1" x14ac:dyDescent="0.25">
      <c r="A6" s="88" t="s">
        <v>6</v>
      </c>
      <c r="B6" s="89" t="s">
        <v>194</v>
      </c>
      <c r="C6" s="89" t="s">
        <v>195</v>
      </c>
      <c r="D6" s="90" t="s">
        <v>196</v>
      </c>
      <c r="E6" s="91" t="s">
        <v>197</v>
      </c>
      <c r="F6" s="91" t="s">
        <v>198</v>
      </c>
      <c r="G6" s="89" t="s">
        <v>199</v>
      </c>
      <c r="H6" s="89" t="s">
        <v>200</v>
      </c>
      <c r="I6" s="89" t="s">
        <v>201</v>
      </c>
      <c r="J6" s="89" t="s">
        <v>202</v>
      </c>
    </row>
    <row r="7" spans="1:10" s="96" customFormat="1" ht="26.25" customHeight="1" x14ac:dyDescent="0.25">
      <c r="A7" s="93">
        <v>1</v>
      </c>
      <c r="B7" s="93">
        <v>2</v>
      </c>
      <c r="C7" s="93">
        <v>3</v>
      </c>
      <c r="D7" s="94">
        <v>4</v>
      </c>
      <c r="E7" s="94">
        <v>5</v>
      </c>
      <c r="F7" s="94">
        <v>6</v>
      </c>
      <c r="G7" s="94">
        <v>7</v>
      </c>
      <c r="H7" s="94">
        <v>8</v>
      </c>
      <c r="I7" s="94">
        <v>9</v>
      </c>
      <c r="J7" s="95">
        <v>10</v>
      </c>
    </row>
    <row r="8" spans="1:10" s="96" customFormat="1" ht="28.5" customHeight="1" x14ac:dyDescent="0.25">
      <c r="A8" s="1952" t="s">
        <v>203</v>
      </c>
      <c r="B8" s="1953"/>
      <c r="C8" s="1953"/>
      <c r="D8" s="1953"/>
      <c r="E8" s="1953"/>
      <c r="F8" s="1953"/>
      <c r="G8" s="1953"/>
      <c r="H8" s="1953"/>
      <c r="I8" s="1953"/>
      <c r="J8" s="1953"/>
    </row>
    <row r="9" spans="1:10" s="103" customFormat="1" ht="167.25" customHeight="1" x14ac:dyDescent="0.25">
      <c r="A9" s="97" t="s">
        <v>16</v>
      </c>
      <c r="B9" s="98" t="s">
        <v>204</v>
      </c>
      <c r="C9" s="1543" t="s">
        <v>205</v>
      </c>
      <c r="D9" s="72">
        <f>D10+D11</f>
        <v>142989</v>
      </c>
      <c r="E9" s="72">
        <f>E10+E11</f>
        <v>142040.1</v>
      </c>
      <c r="F9" s="99">
        <f t="shared" ref="F9:F15" si="0">E9/D9*100</f>
        <v>99.336382518935025</v>
      </c>
      <c r="G9" s="100"/>
      <c r="H9" s="101">
        <f>H11+H10</f>
        <v>142040.1</v>
      </c>
      <c r="I9" s="101">
        <f t="shared" ref="I9:I15" si="1">H9/D9*100</f>
        <v>99.336382518935025</v>
      </c>
      <c r="J9" s="102"/>
    </row>
    <row r="10" spans="1:10" ht="204.75" customHeight="1" x14ac:dyDescent="0.25">
      <c r="A10" s="1544" t="s">
        <v>206</v>
      </c>
      <c r="B10" s="104" t="s">
        <v>207</v>
      </c>
      <c r="C10" s="105" t="s">
        <v>205</v>
      </c>
      <c r="D10" s="106">
        <v>132331</v>
      </c>
      <c r="E10" s="107">
        <v>132331</v>
      </c>
      <c r="F10" s="108">
        <f t="shared" si="0"/>
        <v>100</v>
      </c>
      <c r="G10" s="1540" t="s">
        <v>208</v>
      </c>
      <c r="H10" s="107">
        <v>132331</v>
      </c>
      <c r="I10" s="109">
        <f t="shared" si="1"/>
        <v>100</v>
      </c>
      <c r="J10" s="110"/>
    </row>
    <row r="11" spans="1:10" ht="162.75" customHeight="1" x14ac:dyDescent="0.25">
      <c r="A11" s="1544" t="s">
        <v>209</v>
      </c>
      <c r="B11" s="104" t="s">
        <v>210</v>
      </c>
      <c r="C11" s="105" t="s">
        <v>205</v>
      </c>
      <c r="D11" s="106">
        <v>10658</v>
      </c>
      <c r="E11" s="107">
        <v>9709.1</v>
      </c>
      <c r="F11" s="108">
        <f t="shared" si="0"/>
        <v>91.096828673297054</v>
      </c>
      <c r="G11" s="1540" t="s">
        <v>211</v>
      </c>
      <c r="H11" s="107">
        <v>9709.1</v>
      </c>
      <c r="I11" s="109">
        <f t="shared" si="1"/>
        <v>91.096828673297054</v>
      </c>
      <c r="J11" s="111" t="s">
        <v>212</v>
      </c>
    </row>
    <row r="12" spans="1:10" ht="87.75" customHeight="1" x14ac:dyDescent="0.25">
      <c r="A12" s="1542" t="s">
        <v>24</v>
      </c>
      <c r="B12" s="112" t="s">
        <v>213</v>
      </c>
      <c r="C12" s="113" t="s">
        <v>214</v>
      </c>
      <c r="D12" s="114">
        <f>D13</f>
        <v>402.6</v>
      </c>
      <c r="E12" s="114">
        <f>E13</f>
        <v>402.6</v>
      </c>
      <c r="F12" s="115">
        <f t="shared" si="0"/>
        <v>100</v>
      </c>
      <c r="G12" s="116"/>
      <c r="H12" s="114">
        <f>H13</f>
        <v>402.6</v>
      </c>
      <c r="I12" s="117">
        <f t="shared" si="1"/>
        <v>100</v>
      </c>
      <c r="J12" s="116"/>
    </row>
    <row r="13" spans="1:10" ht="159" customHeight="1" x14ac:dyDescent="0.25">
      <c r="A13" s="1544" t="s">
        <v>26</v>
      </c>
      <c r="B13" s="104" t="s">
        <v>215</v>
      </c>
      <c r="C13" s="118" t="s">
        <v>214</v>
      </c>
      <c r="D13" s="106">
        <v>402.6</v>
      </c>
      <c r="E13" s="106">
        <v>402.6</v>
      </c>
      <c r="F13" s="108">
        <f t="shared" si="0"/>
        <v>100</v>
      </c>
      <c r="G13" s="119" t="s">
        <v>216</v>
      </c>
      <c r="H13" s="106">
        <v>402.6</v>
      </c>
      <c r="I13" s="109">
        <f t="shared" si="1"/>
        <v>100</v>
      </c>
      <c r="J13" s="120"/>
    </row>
    <row r="14" spans="1:10" ht="112.5" customHeight="1" x14ac:dyDescent="0.25">
      <c r="A14" s="97" t="s">
        <v>36</v>
      </c>
      <c r="B14" s="98" t="s">
        <v>217</v>
      </c>
      <c r="C14" s="1545" t="s">
        <v>214</v>
      </c>
      <c r="D14" s="72">
        <f>D15</f>
        <v>25800</v>
      </c>
      <c r="E14" s="72">
        <f>E15</f>
        <v>25740.6</v>
      </c>
      <c r="F14" s="101">
        <f t="shared" si="0"/>
        <v>99.769767441860452</v>
      </c>
      <c r="G14" s="107"/>
      <c r="H14" s="101">
        <f>H15</f>
        <v>25740.6</v>
      </c>
      <c r="I14" s="101">
        <f t="shared" si="1"/>
        <v>99.769767441860452</v>
      </c>
      <c r="J14" s="102"/>
    </row>
    <row r="15" spans="1:10" ht="111.75" customHeight="1" x14ac:dyDescent="0.25">
      <c r="A15" s="1544" t="s">
        <v>218</v>
      </c>
      <c r="B15" s="104" t="s">
        <v>219</v>
      </c>
      <c r="C15" s="118" t="s">
        <v>214</v>
      </c>
      <c r="D15" s="106">
        <v>25800</v>
      </c>
      <c r="E15" s="107">
        <v>25740.6</v>
      </c>
      <c r="F15" s="109">
        <f t="shared" si="0"/>
        <v>99.769767441860452</v>
      </c>
      <c r="G15" s="121" t="s">
        <v>220</v>
      </c>
      <c r="H15" s="109">
        <v>25740.6</v>
      </c>
      <c r="I15" s="109">
        <f t="shared" si="1"/>
        <v>99.769767441860452</v>
      </c>
      <c r="J15" s="110"/>
    </row>
    <row r="16" spans="1:10" ht="88.5" customHeight="1" x14ac:dyDescent="0.25">
      <c r="A16" s="1544" t="s">
        <v>46</v>
      </c>
      <c r="B16" s="98" t="s">
        <v>221</v>
      </c>
      <c r="C16" s="118" t="s">
        <v>214</v>
      </c>
      <c r="D16" s="72">
        <f>D17</f>
        <v>0</v>
      </c>
      <c r="E16" s="72">
        <f>E17</f>
        <v>0</v>
      </c>
      <c r="F16" s="101">
        <v>0</v>
      </c>
      <c r="G16" s="107"/>
      <c r="H16" s="101">
        <f>E16</f>
        <v>0</v>
      </c>
      <c r="I16" s="101">
        <v>0</v>
      </c>
      <c r="J16" s="122" t="s">
        <v>222</v>
      </c>
    </row>
    <row r="17" spans="1:10" ht="90" customHeight="1" x14ac:dyDescent="0.25">
      <c r="A17" s="1544" t="s">
        <v>223</v>
      </c>
      <c r="B17" s="104" t="s">
        <v>224</v>
      </c>
      <c r="C17" s="118" t="s">
        <v>214</v>
      </c>
      <c r="D17" s="106">
        <f>SUM(D18:D18)</f>
        <v>0</v>
      </c>
      <c r="E17" s="106">
        <f>SUM(E18:E18)</f>
        <v>0</v>
      </c>
      <c r="F17" s="107">
        <v>0</v>
      </c>
      <c r="G17" s="107"/>
      <c r="H17" s="107">
        <f>E17</f>
        <v>0</v>
      </c>
      <c r="I17" s="107">
        <v>0</v>
      </c>
      <c r="J17" s="123" t="s">
        <v>222</v>
      </c>
    </row>
    <row r="18" spans="1:10" ht="133.5" customHeight="1" x14ac:dyDescent="0.25">
      <c r="A18" s="1544" t="s">
        <v>225</v>
      </c>
      <c r="B18" s="104" t="s">
        <v>226</v>
      </c>
      <c r="C18" s="118" t="s">
        <v>214</v>
      </c>
      <c r="D18" s="106">
        <v>0</v>
      </c>
      <c r="E18" s="107">
        <v>0</v>
      </c>
      <c r="F18" s="107">
        <v>0</v>
      </c>
      <c r="G18" s="107"/>
      <c r="H18" s="107">
        <f>E18</f>
        <v>0</v>
      </c>
      <c r="I18" s="107">
        <v>0</v>
      </c>
      <c r="J18" s="110" t="s">
        <v>222</v>
      </c>
    </row>
    <row r="19" spans="1:10" ht="90" customHeight="1" x14ac:dyDescent="0.25">
      <c r="A19" s="1542" t="s">
        <v>59</v>
      </c>
      <c r="B19" s="112" t="s">
        <v>227</v>
      </c>
      <c r="C19" s="113" t="s">
        <v>205</v>
      </c>
      <c r="D19" s="117">
        <f>D21</f>
        <v>20.2</v>
      </c>
      <c r="E19" s="117">
        <f>E21</f>
        <v>20.2</v>
      </c>
      <c r="F19" s="117">
        <f>E19/D19*100</f>
        <v>100</v>
      </c>
      <c r="G19" s="117"/>
      <c r="H19" s="117">
        <f>H21</f>
        <v>20.2</v>
      </c>
      <c r="I19" s="117">
        <f>H19/D19*100</f>
        <v>100</v>
      </c>
      <c r="J19" s="124"/>
    </row>
    <row r="20" spans="1:10" ht="110.25" customHeight="1" x14ac:dyDescent="0.25">
      <c r="A20" s="1544" t="s">
        <v>228</v>
      </c>
      <c r="B20" s="104" t="s">
        <v>229</v>
      </c>
      <c r="C20" s="118"/>
      <c r="D20" s="1954" t="s">
        <v>230</v>
      </c>
      <c r="E20" s="1954"/>
      <c r="F20" s="1954"/>
      <c r="G20" s="1954"/>
      <c r="H20" s="1954"/>
      <c r="I20" s="1954"/>
      <c r="J20" s="1954"/>
    </row>
    <row r="21" spans="1:10" ht="145.5" customHeight="1" x14ac:dyDescent="0.25">
      <c r="A21" s="1544" t="s">
        <v>231</v>
      </c>
      <c r="B21" s="104" t="s">
        <v>232</v>
      </c>
      <c r="C21" s="118" t="s">
        <v>205</v>
      </c>
      <c r="D21" s="107">
        <v>20.2</v>
      </c>
      <c r="E21" s="125">
        <v>20.2</v>
      </c>
      <c r="F21" s="125">
        <f>E21/D21*100</f>
        <v>100</v>
      </c>
      <c r="G21" s="1540" t="s">
        <v>233</v>
      </c>
      <c r="H21" s="125">
        <v>20.2</v>
      </c>
      <c r="I21" s="125">
        <f>H21/D21*100</f>
        <v>100</v>
      </c>
      <c r="J21" s="1540"/>
    </row>
    <row r="22" spans="1:10" s="103" customFormat="1" ht="24" customHeight="1" x14ac:dyDescent="0.25">
      <c r="A22" s="1948"/>
      <c r="B22" s="1949" t="s">
        <v>234</v>
      </c>
      <c r="C22" s="126" t="s">
        <v>235</v>
      </c>
      <c r="D22" s="101">
        <f>D23+D24</f>
        <v>169211.80000000002</v>
      </c>
      <c r="E22" s="101">
        <f>E23+E24</f>
        <v>168203.5</v>
      </c>
      <c r="F22" s="115">
        <f>E22/D22*100</f>
        <v>99.404119570857347</v>
      </c>
      <c r="G22" s="127"/>
      <c r="H22" s="101">
        <f>H23+H24</f>
        <v>168203.5</v>
      </c>
      <c r="I22" s="115">
        <f>H22/D22*100</f>
        <v>99.404119570857347</v>
      </c>
      <c r="J22" s="102"/>
    </row>
    <row r="23" spans="1:10" s="103" customFormat="1" ht="71.25" customHeight="1" x14ac:dyDescent="0.25">
      <c r="A23" s="1948"/>
      <c r="B23" s="1949"/>
      <c r="C23" s="126" t="s">
        <v>205</v>
      </c>
      <c r="D23" s="101">
        <f>D9+D19</f>
        <v>143009.20000000001</v>
      </c>
      <c r="E23" s="101">
        <f>E9+E19</f>
        <v>142060.30000000002</v>
      </c>
      <c r="F23" s="115">
        <f>E23/D23*100</f>
        <v>99.336476254674537</v>
      </c>
      <c r="G23" s="127"/>
      <c r="H23" s="101">
        <f>H19+H9</f>
        <v>142060.30000000002</v>
      </c>
      <c r="I23" s="115">
        <f>H23/D23*100</f>
        <v>99.336476254674537</v>
      </c>
      <c r="J23" s="102"/>
    </row>
    <row r="24" spans="1:10" s="103" customFormat="1" ht="88.5" customHeight="1" x14ac:dyDescent="0.25">
      <c r="A24" s="1948"/>
      <c r="B24" s="1949"/>
      <c r="C24" s="126" t="s">
        <v>214</v>
      </c>
      <c r="D24" s="101">
        <f>D12+D14</f>
        <v>26202.6</v>
      </c>
      <c r="E24" s="101">
        <f>E14+E12</f>
        <v>26143.199999999997</v>
      </c>
      <c r="F24" s="115">
        <f>E24/D24*100</f>
        <v>99.773304939204493</v>
      </c>
      <c r="G24" s="127"/>
      <c r="H24" s="101">
        <f>H14+H12</f>
        <v>26143.199999999997</v>
      </c>
      <c r="I24" s="115">
        <f>H24/D24*100</f>
        <v>99.773304939204493</v>
      </c>
      <c r="J24" s="102"/>
    </row>
    <row r="25" spans="1:10" s="103" customFormat="1" ht="29.25" customHeight="1" x14ac:dyDescent="0.25">
      <c r="A25" s="1952" t="s">
        <v>236</v>
      </c>
      <c r="B25" s="1952"/>
      <c r="C25" s="1952"/>
      <c r="D25" s="1952"/>
      <c r="E25" s="1952"/>
      <c r="F25" s="1952"/>
      <c r="G25" s="1952"/>
      <c r="H25" s="1952"/>
      <c r="I25" s="1952"/>
      <c r="J25" s="1952"/>
    </row>
    <row r="26" spans="1:10" s="103" customFormat="1" ht="111.75" customHeight="1" x14ac:dyDescent="0.25">
      <c r="A26" s="97" t="s">
        <v>16</v>
      </c>
      <c r="B26" s="128" t="s">
        <v>237</v>
      </c>
      <c r="C26" s="1545" t="s">
        <v>214</v>
      </c>
      <c r="D26" s="72">
        <f>D27+D34</f>
        <v>2028.5000000000002</v>
      </c>
      <c r="E26" s="72">
        <f>E27+E34</f>
        <v>2028.5000000000002</v>
      </c>
      <c r="F26" s="99">
        <f>E26/D26*100</f>
        <v>100</v>
      </c>
      <c r="G26" s="129"/>
      <c r="H26" s="101">
        <f>H27+H34</f>
        <v>2028.5000000000002</v>
      </c>
      <c r="I26" s="99">
        <f>H26/D26*100</f>
        <v>100</v>
      </c>
      <c r="J26" s="130"/>
    </row>
    <row r="27" spans="1:10" ht="150" customHeight="1" x14ac:dyDescent="0.25">
      <c r="A27" s="1544" t="s">
        <v>206</v>
      </c>
      <c r="B27" s="105" t="s">
        <v>238</v>
      </c>
      <c r="C27" s="105" t="s">
        <v>214</v>
      </c>
      <c r="D27" s="131">
        <f>SUM(D28:D32)</f>
        <v>1268.8000000000002</v>
      </c>
      <c r="E27" s="131">
        <f>SUM(E28:E32)</f>
        <v>1268.8000000000002</v>
      </c>
      <c r="F27" s="108">
        <f t="shared" ref="F27:F32" si="2">E27/D27*100</f>
        <v>100</v>
      </c>
      <c r="G27" s="1540" t="s">
        <v>1799</v>
      </c>
      <c r="H27" s="125">
        <f>SUM(H28:H32)</f>
        <v>1268.8000000000002</v>
      </c>
      <c r="I27" s="108">
        <f t="shared" ref="I27:I32" si="3">H27/D27*100</f>
        <v>100</v>
      </c>
      <c r="J27" s="133"/>
    </row>
    <row r="28" spans="1:10" ht="240" customHeight="1" x14ac:dyDescent="0.25">
      <c r="A28" s="1544" t="s">
        <v>239</v>
      </c>
      <c r="B28" s="105" t="s">
        <v>240</v>
      </c>
      <c r="C28" s="105" t="s">
        <v>214</v>
      </c>
      <c r="D28" s="106">
        <v>284.60000000000002</v>
      </c>
      <c r="E28" s="125">
        <v>284.60000000000002</v>
      </c>
      <c r="F28" s="108">
        <f t="shared" si="2"/>
        <v>100</v>
      </c>
      <c r="G28" s="134" t="s">
        <v>241</v>
      </c>
      <c r="H28" s="125">
        <v>284.60000000000002</v>
      </c>
      <c r="I28" s="108">
        <f t="shared" si="3"/>
        <v>100</v>
      </c>
      <c r="J28" s="1540"/>
    </row>
    <row r="29" spans="1:10" ht="278.25" customHeight="1" x14ac:dyDescent="0.25">
      <c r="A29" s="1544" t="s">
        <v>242</v>
      </c>
      <c r="B29" s="104" t="s">
        <v>243</v>
      </c>
      <c r="C29" s="105" t="s">
        <v>214</v>
      </c>
      <c r="D29" s="106">
        <v>454.3</v>
      </c>
      <c r="E29" s="125">
        <v>454.3</v>
      </c>
      <c r="F29" s="108">
        <f t="shared" si="2"/>
        <v>100</v>
      </c>
      <c r="G29" s="135" t="s">
        <v>244</v>
      </c>
      <c r="H29" s="125">
        <v>454.3</v>
      </c>
      <c r="I29" s="108">
        <f t="shared" si="3"/>
        <v>100</v>
      </c>
      <c r="J29" s="1540"/>
    </row>
    <row r="30" spans="1:10" ht="168.75" customHeight="1" x14ac:dyDescent="0.25">
      <c r="A30" s="1544" t="s">
        <v>245</v>
      </c>
      <c r="B30" s="104" t="s">
        <v>246</v>
      </c>
      <c r="C30" s="105" t="s">
        <v>214</v>
      </c>
      <c r="D30" s="106">
        <v>43.9</v>
      </c>
      <c r="E30" s="125">
        <v>43.9</v>
      </c>
      <c r="F30" s="108">
        <f t="shared" si="2"/>
        <v>100</v>
      </c>
      <c r="G30" s="1540" t="s">
        <v>247</v>
      </c>
      <c r="H30" s="125">
        <v>43.9</v>
      </c>
      <c r="I30" s="108">
        <f t="shared" si="3"/>
        <v>100</v>
      </c>
      <c r="J30" s="133"/>
    </row>
    <row r="31" spans="1:10" ht="116.25" customHeight="1" x14ac:dyDescent="0.25">
      <c r="A31" s="1544" t="s">
        <v>248</v>
      </c>
      <c r="B31" s="104" t="s">
        <v>249</v>
      </c>
      <c r="C31" s="105" t="s">
        <v>214</v>
      </c>
      <c r="D31" s="106">
        <v>11</v>
      </c>
      <c r="E31" s="125">
        <v>11</v>
      </c>
      <c r="F31" s="108">
        <f t="shared" si="2"/>
        <v>100</v>
      </c>
      <c r="G31" s="1540" t="s">
        <v>250</v>
      </c>
      <c r="H31" s="125">
        <v>11</v>
      </c>
      <c r="I31" s="108">
        <f t="shared" si="3"/>
        <v>100</v>
      </c>
      <c r="J31" s="110"/>
    </row>
    <row r="32" spans="1:10" ht="90.75" customHeight="1" x14ac:dyDescent="0.25">
      <c r="A32" s="1544" t="s">
        <v>251</v>
      </c>
      <c r="B32" s="105" t="s">
        <v>252</v>
      </c>
      <c r="C32" s="105" t="s">
        <v>214</v>
      </c>
      <c r="D32" s="106">
        <v>475</v>
      </c>
      <c r="E32" s="125">
        <v>475</v>
      </c>
      <c r="F32" s="108">
        <f t="shared" si="2"/>
        <v>100</v>
      </c>
      <c r="G32" s="1540" t="s">
        <v>253</v>
      </c>
      <c r="H32" s="125">
        <v>475</v>
      </c>
      <c r="I32" s="108">
        <f t="shared" si="3"/>
        <v>100</v>
      </c>
      <c r="J32" s="135"/>
    </row>
    <row r="33" spans="1:10" ht="254.25" customHeight="1" x14ac:dyDescent="0.25">
      <c r="A33" s="1544" t="s">
        <v>209</v>
      </c>
      <c r="B33" s="1629" t="s">
        <v>254</v>
      </c>
      <c r="C33" s="105" t="s">
        <v>214</v>
      </c>
      <c r="D33" s="106">
        <v>0</v>
      </c>
      <c r="E33" s="106">
        <v>0</v>
      </c>
      <c r="F33" s="106">
        <v>0</v>
      </c>
      <c r="G33" s="106"/>
      <c r="H33" s="106">
        <v>0</v>
      </c>
      <c r="I33" s="106">
        <v>0</v>
      </c>
      <c r="J33" s="120" t="s">
        <v>222</v>
      </c>
    </row>
    <row r="34" spans="1:10" ht="90.75" customHeight="1" x14ac:dyDescent="0.25">
      <c r="A34" s="1544" t="s">
        <v>255</v>
      </c>
      <c r="B34" s="105" t="s">
        <v>256</v>
      </c>
      <c r="C34" s="118" t="s">
        <v>214</v>
      </c>
      <c r="D34" s="131">
        <f>D35</f>
        <v>759.7</v>
      </c>
      <c r="E34" s="131">
        <f>E35</f>
        <v>759.7</v>
      </c>
      <c r="F34" s="125">
        <f>E34/D34*100</f>
        <v>100</v>
      </c>
      <c r="G34" s="1955" t="s">
        <v>259</v>
      </c>
      <c r="H34" s="125">
        <f>H35</f>
        <v>759.7</v>
      </c>
      <c r="I34" s="125">
        <f>H34/D34*100</f>
        <v>100</v>
      </c>
      <c r="J34" s="110"/>
    </row>
    <row r="35" spans="1:10" ht="93" customHeight="1" x14ac:dyDescent="0.25">
      <c r="A35" s="1544" t="s">
        <v>257</v>
      </c>
      <c r="B35" s="136" t="s">
        <v>258</v>
      </c>
      <c r="C35" s="118" t="s">
        <v>214</v>
      </c>
      <c r="D35" s="107">
        <v>759.7</v>
      </c>
      <c r="E35" s="125">
        <v>759.7</v>
      </c>
      <c r="F35" s="125">
        <f t="shared" ref="F35:F41" si="4">E35/D35*100</f>
        <v>100</v>
      </c>
      <c r="G35" s="1955"/>
      <c r="H35" s="125">
        <v>759.7</v>
      </c>
      <c r="I35" s="125">
        <f t="shared" ref="I35:I41" si="5">H35/D35*100</f>
        <v>100</v>
      </c>
      <c r="J35" s="110"/>
    </row>
    <row r="36" spans="1:10" ht="114.75" customHeight="1" x14ac:dyDescent="0.25">
      <c r="A36" s="97" t="s">
        <v>24</v>
      </c>
      <c r="B36" s="102" t="s">
        <v>260</v>
      </c>
      <c r="C36" s="1545" t="s">
        <v>214</v>
      </c>
      <c r="D36" s="101">
        <f>D37</f>
        <v>154.80000000000001</v>
      </c>
      <c r="E36" s="101">
        <f>E37</f>
        <v>154.80000000000001</v>
      </c>
      <c r="F36" s="115">
        <f t="shared" si="4"/>
        <v>100</v>
      </c>
      <c r="G36" s="129"/>
      <c r="H36" s="99">
        <f>H37</f>
        <v>154.80000000000001</v>
      </c>
      <c r="I36" s="115">
        <f t="shared" si="5"/>
        <v>100</v>
      </c>
      <c r="J36" s="102"/>
    </row>
    <row r="37" spans="1:10" ht="93.75" customHeight="1" x14ac:dyDescent="0.25">
      <c r="A37" s="1544" t="s">
        <v>261</v>
      </c>
      <c r="B37" s="136" t="s">
        <v>262</v>
      </c>
      <c r="C37" s="118" t="s">
        <v>214</v>
      </c>
      <c r="D37" s="107">
        <f>SUM(D38:D40)</f>
        <v>154.80000000000001</v>
      </c>
      <c r="E37" s="107">
        <f>SUM(E38:E40)</f>
        <v>154.80000000000001</v>
      </c>
      <c r="F37" s="125">
        <f t="shared" si="4"/>
        <v>100</v>
      </c>
      <c r="G37" s="1540" t="s">
        <v>1800</v>
      </c>
      <c r="H37" s="108">
        <f>SUM(H38:H40)</f>
        <v>154.80000000000001</v>
      </c>
      <c r="I37" s="125">
        <f t="shared" si="5"/>
        <v>100</v>
      </c>
      <c r="J37" s="110"/>
    </row>
    <row r="38" spans="1:10" ht="95.25" customHeight="1" x14ac:dyDescent="0.25">
      <c r="A38" s="1544" t="s">
        <v>263</v>
      </c>
      <c r="B38" s="136" t="s">
        <v>264</v>
      </c>
      <c r="C38" s="118" t="s">
        <v>214</v>
      </c>
      <c r="D38" s="106">
        <v>47.5</v>
      </c>
      <c r="E38" s="125">
        <v>47.5</v>
      </c>
      <c r="F38" s="125">
        <f t="shared" si="4"/>
        <v>100</v>
      </c>
      <c r="G38" s="1540" t="s">
        <v>1801</v>
      </c>
      <c r="H38" s="125">
        <v>47.5</v>
      </c>
      <c r="I38" s="125">
        <f t="shared" si="5"/>
        <v>100</v>
      </c>
      <c r="J38" s="110"/>
    </row>
    <row r="39" spans="1:10" ht="183" customHeight="1" x14ac:dyDescent="0.25">
      <c r="A39" s="1544" t="s">
        <v>265</v>
      </c>
      <c r="B39" s="136" t="s">
        <v>266</v>
      </c>
      <c r="C39" s="118" t="s">
        <v>214</v>
      </c>
      <c r="D39" s="106">
        <v>38.5</v>
      </c>
      <c r="E39" s="125">
        <v>38.5</v>
      </c>
      <c r="F39" s="125">
        <f t="shared" si="4"/>
        <v>100</v>
      </c>
      <c r="G39" s="1540" t="s">
        <v>267</v>
      </c>
      <c r="H39" s="125">
        <v>38.5</v>
      </c>
      <c r="I39" s="125">
        <f t="shared" si="5"/>
        <v>100</v>
      </c>
      <c r="J39" s="110"/>
    </row>
    <row r="40" spans="1:10" ht="204" customHeight="1" x14ac:dyDescent="0.25">
      <c r="A40" s="1544" t="s">
        <v>268</v>
      </c>
      <c r="B40" s="136" t="s">
        <v>269</v>
      </c>
      <c r="C40" s="118" t="s">
        <v>214</v>
      </c>
      <c r="D40" s="107">
        <v>68.8</v>
      </c>
      <c r="E40" s="125">
        <v>68.8</v>
      </c>
      <c r="F40" s="125">
        <f t="shared" si="4"/>
        <v>100</v>
      </c>
      <c r="G40" s="1540" t="s">
        <v>270</v>
      </c>
      <c r="H40" s="125">
        <v>68.8</v>
      </c>
      <c r="I40" s="125">
        <f t="shared" si="5"/>
        <v>100</v>
      </c>
      <c r="J40" s="135"/>
    </row>
    <row r="41" spans="1:10" ht="92.25" customHeight="1" x14ac:dyDescent="0.25">
      <c r="A41" s="1544"/>
      <c r="B41" s="128" t="s">
        <v>271</v>
      </c>
      <c r="C41" s="128" t="s">
        <v>214</v>
      </c>
      <c r="D41" s="101">
        <f>D26+D36</f>
        <v>2183.3000000000002</v>
      </c>
      <c r="E41" s="101">
        <f>E26+E36</f>
        <v>2183.3000000000002</v>
      </c>
      <c r="F41" s="115">
        <f t="shared" si="4"/>
        <v>100</v>
      </c>
      <c r="G41" s="129"/>
      <c r="H41" s="101">
        <f>H36+H26</f>
        <v>2183.3000000000002</v>
      </c>
      <c r="I41" s="115">
        <f t="shared" si="5"/>
        <v>100</v>
      </c>
      <c r="J41" s="110"/>
    </row>
    <row r="42" spans="1:10" ht="25.5" customHeight="1" x14ac:dyDescent="0.25">
      <c r="A42" s="1952" t="s">
        <v>272</v>
      </c>
      <c r="B42" s="1952"/>
      <c r="C42" s="1952"/>
      <c r="D42" s="1952"/>
      <c r="E42" s="1952"/>
      <c r="F42" s="1952"/>
      <c r="G42" s="1952"/>
      <c r="H42" s="1952"/>
      <c r="I42" s="1952"/>
      <c r="J42" s="1952"/>
    </row>
    <row r="43" spans="1:10" ht="23.25" customHeight="1" x14ac:dyDescent="0.25">
      <c r="A43" s="1956" t="s">
        <v>16</v>
      </c>
      <c r="B43" s="1949" t="s">
        <v>273</v>
      </c>
      <c r="C43" s="137" t="s">
        <v>235</v>
      </c>
      <c r="D43" s="101">
        <f>D44+D45</f>
        <v>3982.7</v>
      </c>
      <c r="E43" s="101">
        <f>E44+E45</f>
        <v>3982.7</v>
      </c>
      <c r="F43" s="99">
        <f>E43/D43*100</f>
        <v>100</v>
      </c>
      <c r="G43" s="1541"/>
      <c r="H43" s="101">
        <f>H44+H45</f>
        <v>3982.7</v>
      </c>
      <c r="I43" s="99">
        <f>H43/D43*100</f>
        <v>100</v>
      </c>
      <c r="J43" s="1543"/>
    </row>
    <row r="44" spans="1:10" ht="72" customHeight="1" x14ac:dyDescent="0.25">
      <c r="A44" s="1956"/>
      <c r="B44" s="1949"/>
      <c r="C44" s="137" t="s">
        <v>205</v>
      </c>
      <c r="D44" s="101">
        <f>D50</f>
        <v>0</v>
      </c>
      <c r="E44" s="101">
        <f>E50</f>
        <v>0</v>
      </c>
      <c r="F44" s="99">
        <v>0</v>
      </c>
      <c r="G44" s="1541"/>
      <c r="H44" s="101">
        <f>H50</f>
        <v>0</v>
      </c>
      <c r="I44" s="99">
        <v>0</v>
      </c>
      <c r="J44" s="1543"/>
    </row>
    <row r="45" spans="1:10" ht="90" customHeight="1" x14ac:dyDescent="0.25">
      <c r="A45" s="1956"/>
      <c r="B45" s="1949"/>
      <c r="C45" s="137" t="s">
        <v>214</v>
      </c>
      <c r="D45" s="101">
        <f>D48+D52+D56</f>
        <v>3982.7</v>
      </c>
      <c r="E45" s="101">
        <f>E48+E52+E56</f>
        <v>3982.7</v>
      </c>
      <c r="F45" s="99">
        <f>E45/D45*100</f>
        <v>100</v>
      </c>
      <c r="G45" s="1541"/>
      <c r="H45" s="101">
        <f>H48+H52+H55</f>
        <v>3982.7</v>
      </c>
      <c r="I45" s="99">
        <f>H45/D45*100</f>
        <v>100</v>
      </c>
      <c r="J45" s="1543"/>
    </row>
    <row r="46" spans="1:10" ht="20.25" customHeight="1" x14ac:dyDescent="0.25">
      <c r="A46" s="1957" t="s">
        <v>206</v>
      </c>
      <c r="B46" s="1958" t="s">
        <v>274</v>
      </c>
      <c r="C46" s="138" t="s">
        <v>235</v>
      </c>
      <c r="D46" s="107">
        <f>D47+D48</f>
        <v>0</v>
      </c>
      <c r="E46" s="107">
        <f>E47+E48</f>
        <v>0</v>
      </c>
      <c r="F46" s="108">
        <v>0</v>
      </c>
      <c r="G46" s="1953"/>
      <c r="H46" s="107">
        <f>H47+H48</f>
        <v>0</v>
      </c>
      <c r="I46" s="108">
        <v>0</v>
      </c>
      <c r="J46" s="1959" t="s">
        <v>276</v>
      </c>
    </row>
    <row r="47" spans="1:10" ht="71.25" customHeight="1" x14ac:dyDescent="0.25">
      <c r="A47" s="1957"/>
      <c r="B47" s="1958"/>
      <c r="C47" s="138" t="s">
        <v>205</v>
      </c>
      <c r="D47" s="107">
        <f>D50</f>
        <v>0</v>
      </c>
      <c r="E47" s="107">
        <f>E50</f>
        <v>0</v>
      </c>
      <c r="F47" s="108">
        <v>0</v>
      </c>
      <c r="G47" s="1953"/>
      <c r="H47" s="107">
        <f>H50</f>
        <v>0</v>
      </c>
      <c r="I47" s="108">
        <v>0</v>
      </c>
      <c r="J47" s="1959"/>
    </row>
    <row r="48" spans="1:10" ht="89.25" customHeight="1" x14ac:dyDescent="0.25">
      <c r="A48" s="1957"/>
      <c r="B48" s="1958"/>
      <c r="C48" s="138" t="s">
        <v>214</v>
      </c>
      <c r="D48" s="107">
        <f>D49+D51</f>
        <v>0</v>
      </c>
      <c r="E48" s="107">
        <f>E49+E51</f>
        <v>0</v>
      </c>
      <c r="F48" s="108">
        <v>0</v>
      </c>
      <c r="G48" s="1953"/>
      <c r="H48" s="107">
        <f>H49+H51</f>
        <v>0</v>
      </c>
      <c r="I48" s="108">
        <v>0</v>
      </c>
      <c r="J48" s="1959"/>
    </row>
    <row r="49" spans="1:10" ht="146.25" customHeight="1" x14ac:dyDescent="0.25">
      <c r="A49" s="1544" t="s">
        <v>239</v>
      </c>
      <c r="B49" s="118" t="s">
        <v>275</v>
      </c>
      <c r="C49" s="138" t="s">
        <v>214</v>
      </c>
      <c r="D49" s="107">
        <v>0</v>
      </c>
      <c r="E49" s="107">
        <v>0</v>
      </c>
      <c r="F49" s="108">
        <v>0</v>
      </c>
      <c r="G49" s="132"/>
      <c r="H49" s="107">
        <v>0</v>
      </c>
      <c r="I49" s="108">
        <v>0</v>
      </c>
      <c r="J49" s="135" t="s">
        <v>276</v>
      </c>
    </row>
    <row r="50" spans="1:10" ht="148.5" customHeight="1" x14ac:dyDescent="0.25">
      <c r="A50" s="1544" t="s">
        <v>242</v>
      </c>
      <c r="B50" s="118" t="s">
        <v>277</v>
      </c>
      <c r="C50" s="138" t="s">
        <v>205</v>
      </c>
      <c r="D50" s="106">
        <v>0</v>
      </c>
      <c r="E50" s="107">
        <v>0</v>
      </c>
      <c r="F50" s="108">
        <v>0</v>
      </c>
      <c r="G50" s="132"/>
      <c r="H50" s="107">
        <v>0</v>
      </c>
      <c r="I50" s="108">
        <v>0</v>
      </c>
      <c r="J50" s="135" t="s">
        <v>276</v>
      </c>
    </row>
    <row r="51" spans="1:10" ht="146.25" customHeight="1" x14ac:dyDescent="0.25">
      <c r="A51" s="1544" t="s">
        <v>245</v>
      </c>
      <c r="B51" s="118" t="s">
        <v>278</v>
      </c>
      <c r="C51" s="138" t="s">
        <v>214</v>
      </c>
      <c r="D51" s="106">
        <v>0</v>
      </c>
      <c r="E51" s="107">
        <v>0</v>
      </c>
      <c r="F51" s="108">
        <v>0</v>
      </c>
      <c r="G51" s="132"/>
      <c r="H51" s="107">
        <v>0</v>
      </c>
      <c r="I51" s="108">
        <v>0</v>
      </c>
      <c r="J51" s="135" t="s">
        <v>276</v>
      </c>
    </row>
    <row r="52" spans="1:10" ht="235.5" customHeight="1" x14ac:dyDescent="0.25">
      <c r="A52" s="1544" t="s">
        <v>209</v>
      </c>
      <c r="B52" s="139" t="s">
        <v>279</v>
      </c>
      <c r="C52" s="138" t="s">
        <v>214</v>
      </c>
      <c r="D52" s="106">
        <f>D53</f>
        <v>3039.7</v>
      </c>
      <c r="E52" s="106">
        <f>E53</f>
        <v>3039.7</v>
      </c>
      <c r="F52" s="108">
        <f>E52/D52*100</f>
        <v>100</v>
      </c>
      <c r="G52" s="1540" t="s">
        <v>1802</v>
      </c>
      <c r="H52" s="107">
        <f>H53</f>
        <v>3039.7</v>
      </c>
      <c r="I52" s="108">
        <f>H52/D52*100</f>
        <v>100</v>
      </c>
      <c r="J52" s="136"/>
    </row>
    <row r="53" spans="1:10" ht="112.5" customHeight="1" x14ac:dyDescent="0.25">
      <c r="A53" s="140" t="s">
        <v>280</v>
      </c>
      <c r="B53" s="139" t="s">
        <v>281</v>
      </c>
      <c r="C53" s="138" t="s">
        <v>214</v>
      </c>
      <c r="D53" s="106">
        <v>3039.7</v>
      </c>
      <c r="E53" s="107">
        <v>3039.7</v>
      </c>
      <c r="F53" s="108">
        <f>E53/D53*100</f>
        <v>100</v>
      </c>
      <c r="G53" s="100" t="s">
        <v>282</v>
      </c>
      <c r="H53" s="107">
        <v>3039.7</v>
      </c>
      <c r="I53" s="108">
        <f>H53/D53*100</f>
        <v>100</v>
      </c>
      <c r="J53" s="141"/>
    </row>
    <row r="54" spans="1:10" ht="247.5" customHeight="1" x14ac:dyDescent="0.25">
      <c r="A54" s="1544" t="s">
        <v>283</v>
      </c>
      <c r="B54" s="118" t="s">
        <v>284</v>
      </c>
      <c r="C54" s="138"/>
      <c r="D54" s="1960" t="s">
        <v>285</v>
      </c>
      <c r="E54" s="1960"/>
      <c r="F54" s="1960"/>
      <c r="G54" s="1960"/>
      <c r="H54" s="1960"/>
      <c r="I54" s="1960"/>
      <c r="J54" s="1960"/>
    </row>
    <row r="55" spans="1:10" ht="257.25" customHeight="1" x14ac:dyDescent="0.25">
      <c r="A55" s="1544" t="s">
        <v>255</v>
      </c>
      <c r="B55" s="118" t="s">
        <v>286</v>
      </c>
      <c r="C55" s="138" t="s">
        <v>214</v>
      </c>
      <c r="D55" s="106">
        <f>D56</f>
        <v>943</v>
      </c>
      <c r="E55" s="106">
        <f>E56</f>
        <v>943</v>
      </c>
      <c r="F55" s="125">
        <f>E55/D55*100</f>
        <v>100</v>
      </c>
      <c r="G55" s="132"/>
      <c r="H55" s="107">
        <f>H56</f>
        <v>943</v>
      </c>
      <c r="I55" s="125">
        <f>H55/D55*100</f>
        <v>100</v>
      </c>
      <c r="J55" s="111"/>
    </row>
    <row r="56" spans="1:10" ht="127.5" customHeight="1" x14ac:dyDescent="0.25">
      <c r="A56" s="140" t="s">
        <v>257</v>
      </c>
      <c r="B56" s="139" t="s">
        <v>287</v>
      </c>
      <c r="C56" s="138" t="s">
        <v>214</v>
      </c>
      <c r="D56" s="106">
        <v>943</v>
      </c>
      <c r="E56" s="107">
        <v>943</v>
      </c>
      <c r="F56" s="125">
        <f>E56/D56*100</f>
        <v>100</v>
      </c>
      <c r="G56" s="1540" t="s">
        <v>288</v>
      </c>
      <c r="H56" s="107">
        <v>943</v>
      </c>
      <c r="I56" s="125">
        <f>H56/D56*100</f>
        <v>100</v>
      </c>
      <c r="J56" s="135"/>
    </row>
    <row r="57" spans="1:10" ht="262.5" customHeight="1" x14ac:dyDescent="0.25">
      <c r="A57" s="1544" t="s">
        <v>289</v>
      </c>
      <c r="B57" s="118" t="s">
        <v>290</v>
      </c>
      <c r="C57" s="138"/>
      <c r="D57" s="1960" t="s">
        <v>291</v>
      </c>
      <c r="E57" s="1960"/>
      <c r="F57" s="1960"/>
      <c r="G57" s="1960"/>
      <c r="H57" s="1960"/>
      <c r="I57" s="1960"/>
      <c r="J57" s="1960"/>
    </row>
    <row r="58" spans="1:10" ht="23.25" customHeight="1" x14ac:dyDescent="0.25">
      <c r="A58" s="1957"/>
      <c r="B58" s="1961" t="s">
        <v>292</v>
      </c>
      <c r="C58" s="142" t="s">
        <v>235</v>
      </c>
      <c r="D58" s="101">
        <f>D59+D60</f>
        <v>3982.7</v>
      </c>
      <c r="E58" s="101">
        <f>E59+E60</f>
        <v>3982.7</v>
      </c>
      <c r="F58" s="99">
        <f>E58/D58*100</f>
        <v>100</v>
      </c>
      <c r="G58" s="129"/>
      <c r="H58" s="101">
        <f>H59+H60</f>
        <v>3982.7</v>
      </c>
      <c r="I58" s="99">
        <f>H58/D58*100</f>
        <v>100</v>
      </c>
      <c r="J58" s="102"/>
    </row>
    <row r="59" spans="1:10" ht="74.25" customHeight="1" x14ac:dyDescent="0.25">
      <c r="A59" s="1957"/>
      <c r="B59" s="1961"/>
      <c r="C59" s="142" t="s">
        <v>205</v>
      </c>
      <c r="D59" s="101">
        <f>D44</f>
        <v>0</v>
      </c>
      <c r="E59" s="101">
        <f>E44</f>
        <v>0</v>
      </c>
      <c r="F59" s="99">
        <v>0</v>
      </c>
      <c r="G59" s="129"/>
      <c r="H59" s="101">
        <f>H44</f>
        <v>0</v>
      </c>
      <c r="I59" s="99">
        <v>0</v>
      </c>
      <c r="J59" s="102"/>
    </row>
    <row r="60" spans="1:10" ht="91.5" customHeight="1" x14ac:dyDescent="0.25">
      <c r="A60" s="1957"/>
      <c r="B60" s="1961"/>
      <c r="C60" s="142" t="s">
        <v>214</v>
      </c>
      <c r="D60" s="101">
        <f>D45</f>
        <v>3982.7</v>
      </c>
      <c r="E60" s="101">
        <f>E45</f>
        <v>3982.7</v>
      </c>
      <c r="F60" s="99">
        <f>E60/D60*100</f>
        <v>100</v>
      </c>
      <c r="G60" s="129"/>
      <c r="H60" s="101">
        <f>H45</f>
        <v>3982.7</v>
      </c>
      <c r="I60" s="99">
        <f>H60/D60*100</f>
        <v>100</v>
      </c>
      <c r="J60" s="102"/>
    </row>
    <row r="61" spans="1:10" ht="26.25" customHeight="1" x14ac:dyDescent="0.25">
      <c r="A61" s="1962" t="s">
        <v>293</v>
      </c>
      <c r="B61" s="1962"/>
      <c r="C61" s="1962"/>
      <c r="D61" s="1962"/>
      <c r="E61" s="1962"/>
      <c r="F61" s="1962"/>
      <c r="G61" s="1962"/>
      <c r="H61" s="1962"/>
      <c r="I61" s="1962"/>
      <c r="J61" s="1962"/>
    </row>
    <row r="62" spans="1:10" ht="94.5" customHeight="1" x14ac:dyDescent="0.25">
      <c r="A62" s="97" t="s">
        <v>16</v>
      </c>
      <c r="B62" s="1545" t="s">
        <v>294</v>
      </c>
      <c r="C62" s="137" t="s">
        <v>295</v>
      </c>
      <c r="D62" s="99">
        <v>0</v>
      </c>
      <c r="E62" s="99">
        <v>0</v>
      </c>
      <c r="F62" s="99">
        <v>0</v>
      </c>
      <c r="G62" s="143"/>
      <c r="H62" s="99">
        <v>0</v>
      </c>
      <c r="I62" s="99">
        <v>0</v>
      </c>
      <c r="J62" s="143"/>
    </row>
    <row r="63" spans="1:10" ht="217.5" customHeight="1" x14ac:dyDescent="0.25">
      <c r="A63" s="1544" t="s">
        <v>206</v>
      </c>
      <c r="B63" s="118" t="s">
        <v>296</v>
      </c>
      <c r="C63" s="138"/>
      <c r="D63" s="1955" t="s">
        <v>297</v>
      </c>
      <c r="E63" s="1955"/>
      <c r="F63" s="1955"/>
      <c r="G63" s="1955"/>
      <c r="H63" s="1955"/>
      <c r="I63" s="1955"/>
      <c r="J63" s="1955"/>
    </row>
    <row r="64" spans="1:10" s="146" customFormat="1" ht="89.25" customHeight="1" x14ac:dyDescent="0.25">
      <c r="A64" s="1538"/>
      <c r="B64" s="144" t="s">
        <v>298</v>
      </c>
      <c r="C64" s="145" t="s">
        <v>214</v>
      </c>
      <c r="D64" s="99">
        <v>0</v>
      </c>
      <c r="E64" s="99">
        <v>0</v>
      </c>
      <c r="F64" s="99">
        <v>0</v>
      </c>
      <c r="G64" s="99"/>
      <c r="H64" s="99">
        <v>0</v>
      </c>
      <c r="I64" s="99">
        <v>0</v>
      </c>
      <c r="J64" s="1539"/>
    </row>
    <row r="65" spans="1:10" s="146" customFormat="1" ht="27" customHeight="1" x14ac:dyDescent="0.25">
      <c r="A65" s="1963" t="s">
        <v>299</v>
      </c>
      <c r="B65" s="1963"/>
      <c r="C65" s="1963"/>
      <c r="D65" s="1963"/>
      <c r="E65" s="1963"/>
      <c r="F65" s="1963"/>
      <c r="G65" s="1963"/>
      <c r="H65" s="1963"/>
      <c r="I65" s="1963"/>
      <c r="J65" s="1963"/>
    </row>
    <row r="66" spans="1:10" s="149" customFormat="1" ht="93" customHeight="1" x14ac:dyDescent="0.25">
      <c r="A66" s="1538" t="s">
        <v>300</v>
      </c>
      <c r="B66" s="144" t="s">
        <v>301</v>
      </c>
      <c r="C66" s="144" t="s">
        <v>214</v>
      </c>
      <c r="D66" s="147">
        <f>SUM(D67:D69)</f>
        <v>118.8</v>
      </c>
      <c r="E66" s="147">
        <f>SUM(E67:E69)</f>
        <v>113.3</v>
      </c>
      <c r="F66" s="147">
        <f>E66/D66*100</f>
        <v>95.370370370370367</v>
      </c>
      <c r="G66" s="144"/>
      <c r="H66" s="147">
        <f>SUM(H67:H69)</f>
        <v>113.3</v>
      </c>
      <c r="I66" s="147">
        <f>H66/D66*100</f>
        <v>95.370370370370367</v>
      </c>
      <c r="J66" s="148"/>
    </row>
    <row r="67" spans="1:10" s="149" customFormat="1" ht="185.25" customHeight="1" x14ac:dyDescent="0.25">
      <c r="A67" s="150" t="s">
        <v>20</v>
      </c>
      <c r="B67" s="151" t="s">
        <v>302</v>
      </c>
      <c r="C67" s="151" t="s">
        <v>214</v>
      </c>
      <c r="D67" s="152">
        <v>0</v>
      </c>
      <c r="E67" s="152">
        <v>0</v>
      </c>
      <c r="F67" s="1562">
        <v>0</v>
      </c>
      <c r="G67" s="153"/>
      <c r="H67" s="152">
        <f>E67</f>
        <v>0</v>
      </c>
      <c r="I67" s="1562">
        <v>0</v>
      </c>
      <c r="J67" s="153" t="s">
        <v>1803</v>
      </c>
    </row>
    <row r="68" spans="1:10" s="149" customFormat="1" ht="83.25" customHeight="1" x14ac:dyDescent="0.25">
      <c r="A68" s="150" t="s">
        <v>22</v>
      </c>
      <c r="B68" s="151" t="s">
        <v>303</v>
      </c>
      <c r="C68" s="151" t="s">
        <v>214</v>
      </c>
      <c r="D68" s="152">
        <v>83.5</v>
      </c>
      <c r="E68" s="152">
        <v>78</v>
      </c>
      <c r="F68" s="1562">
        <f>E68/D68*100</f>
        <v>93.41317365269461</v>
      </c>
      <c r="G68" s="153" t="s">
        <v>1804</v>
      </c>
      <c r="H68" s="152">
        <v>78</v>
      </c>
      <c r="I68" s="1562">
        <f>H68/D68*100</f>
        <v>93.41317365269461</v>
      </c>
      <c r="J68" s="153" t="s">
        <v>304</v>
      </c>
    </row>
    <row r="69" spans="1:10" s="149" customFormat="1" ht="150" customHeight="1" x14ac:dyDescent="0.25">
      <c r="A69" s="150" t="s">
        <v>305</v>
      </c>
      <c r="B69" s="151" t="s">
        <v>306</v>
      </c>
      <c r="C69" s="151" t="s">
        <v>214</v>
      </c>
      <c r="D69" s="152">
        <v>35.299999999999997</v>
      </c>
      <c r="E69" s="152">
        <v>35.299999999999997</v>
      </c>
      <c r="F69" s="1562">
        <f>E69/D69*100</f>
        <v>100</v>
      </c>
      <c r="G69" s="153" t="s">
        <v>1805</v>
      </c>
      <c r="H69" s="152">
        <v>35.299999999999997</v>
      </c>
      <c r="I69" s="1562">
        <f>H69/D69*100</f>
        <v>100</v>
      </c>
      <c r="J69" s="153"/>
    </row>
    <row r="70" spans="1:10" s="149" customFormat="1" ht="93.75" customHeight="1" x14ac:dyDescent="0.25">
      <c r="A70" s="1538" t="s">
        <v>24</v>
      </c>
      <c r="B70" s="144" t="s">
        <v>307</v>
      </c>
      <c r="C70" s="154" t="s">
        <v>214</v>
      </c>
      <c r="D70" s="155">
        <v>0</v>
      </c>
      <c r="E70" s="155">
        <v>0</v>
      </c>
      <c r="F70" s="155">
        <v>0</v>
      </c>
      <c r="G70" s="155"/>
      <c r="H70" s="155">
        <v>0</v>
      </c>
      <c r="I70" s="155">
        <v>0</v>
      </c>
      <c r="J70" s="155"/>
    </row>
    <row r="71" spans="1:10" s="149" customFormat="1" ht="73.5" customHeight="1" x14ac:dyDescent="0.25">
      <c r="A71" s="156" t="s">
        <v>261</v>
      </c>
      <c r="B71" s="151" t="s">
        <v>308</v>
      </c>
      <c r="C71" s="151"/>
      <c r="D71" s="1964" t="s">
        <v>309</v>
      </c>
      <c r="E71" s="1964"/>
      <c r="F71" s="1964"/>
      <c r="G71" s="1964"/>
      <c r="H71" s="1964"/>
      <c r="I71" s="1964"/>
      <c r="J71" s="1964"/>
    </row>
    <row r="72" spans="1:10" s="149" customFormat="1" ht="206.25" customHeight="1" x14ac:dyDescent="0.25">
      <c r="A72" s="156" t="s">
        <v>310</v>
      </c>
      <c r="B72" s="151" t="s">
        <v>311</v>
      </c>
      <c r="C72" s="151"/>
      <c r="D72" s="1964" t="s">
        <v>312</v>
      </c>
      <c r="E72" s="1964"/>
      <c r="F72" s="1964"/>
      <c r="G72" s="1964"/>
      <c r="H72" s="1964"/>
      <c r="I72" s="1964"/>
      <c r="J72" s="1964"/>
    </row>
    <row r="73" spans="1:10" s="146" customFormat="1" ht="92.25" customHeight="1" x14ac:dyDescent="0.25">
      <c r="A73" s="1538"/>
      <c r="B73" s="144" t="s">
        <v>313</v>
      </c>
      <c r="C73" s="144" t="s">
        <v>214</v>
      </c>
      <c r="D73" s="99">
        <f>D66</f>
        <v>118.8</v>
      </c>
      <c r="E73" s="99">
        <f>E66</f>
        <v>113.3</v>
      </c>
      <c r="F73" s="99">
        <f>E73/D73*100</f>
        <v>95.370370370370367</v>
      </c>
      <c r="G73" s="99"/>
      <c r="H73" s="99">
        <f>H70+H66</f>
        <v>113.3</v>
      </c>
      <c r="I73" s="99">
        <f>H73/D73*100</f>
        <v>95.370370370370367</v>
      </c>
      <c r="J73" s="1539"/>
    </row>
    <row r="74" spans="1:10" ht="21" customHeight="1" x14ac:dyDescent="0.25">
      <c r="A74" s="1965"/>
      <c r="B74" s="1966" t="s">
        <v>314</v>
      </c>
      <c r="C74" s="1539" t="s">
        <v>235</v>
      </c>
      <c r="D74" s="158">
        <f>D75+D76</f>
        <v>175496.6</v>
      </c>
      <c r="E74" s="158">
        <f>E75+E76</f>
        <v>174482.80000000002</v>
      </c>
      <c r="F74" s="99">
        <f>E74/D74*100</f>
        <v>99.42232499091152</v>
      </c>
      <c r="G74" s="159"/>
      <c r="H74" s="158">
        <f>H75+H76</f>
        <v>174482.80000000002</v>
      </c>
      <c r="I74" s="99">
        <f>H74/D74*100</f>
        <v>99.42232499091152</v>
      </c>
      <c r="J74" s="160"/>
    </row>
    <row r="75" spans="1:10" ht="91.5" customHeight="1" x14ac:dyDescent="0.25">
      <c r="A75" s="1965"/>
      <c r="B75" s="1966"/>
      <c r="C75" s="1539" t="s">
        <v>205</v>
      </c>
      <c r="D75" s="158">
        <f>D59+D23</f>
        <v>143009.20000000001</v>
      </c>
      <c r="E75" s="158">
        <f>E59+E23</f>
        <v>142060.30000000002</v>
      </c>
      <c r="F75" s="99">
        <f>E75/D75*100</f>
        <v>99.336476254674537</v>
      </c>
      <c r="G75" s="159"/>
      <c r="H75" s="158">
        <f>H59+H23</f>
        <v>142060.30000000002</v>
      </c>
      <c r="I75" s="99">
        <f>H75/D75*100</f>
        <v>99.336476254674537</v>
      </c>
      <c r="J75" s="160"/>
    </row>
    <row r="76" spans="1:10" ht="90" customHeight="1" x14ac:dyDescent="0.25">
      <c r="A76" s="1965"/>
      <c r="B76" s="1966"/>
      <c r="C76" s="161" t="s">
        <v>214</v>
      </c>
      <c r="D76" s="158">
        <f>D73+D60+D41+D24</f>
        <v>32487.399999999998</v>
      </c>
      <c r="E76" s="158">
        <f>E73+E60+E41+E24</f>
        <v>32422.499999999996</v>
      </c>
      <c r="F76" s="99">
        <f>E76/D76*100</f>
        <v>99.800230243109638</v>
      </c>
      <c r="G76" s="159"/>
      <c r="H76" s="158">
        <f>H73+H64+H60+H41+H24</f>
        <v>32422.499999999996</v>
      </c>
      <c r="I76" s="99">
        <f>H76/D76*100</f>
        <v>99.800230243109638</v>
      </c>
      <c r="J76" s="160"/>
    </row>
  </sheetData>
  <mergeCells count="27">
    <mergeCell ref="A65:J65"/>
    <mergeCell ref="D71:J71"/>
    <mergeCell ref="D72:J72"/>
    <mergeCell ref="A74:A76"/>
    <mergeCell ref="B74:B76"/>
    <mergeCell ref="D63:J63"/>
    <mergeCell ref="A25:J25"/>
    <mergeCell ref="G34:G35"/>
    <mergeCell ref="A42:J42"/>
    <mergeCell ref="A43:A45"/>
    <mergeCell ref="B43:B45"/>
    <mergeCell ref="A46:A48"/>
    <mergeCell ref="B46:B48"/>
    <mergeCell ref="G46:G48"/>
    <mergeCell ref="J46:J48"/>
    <mergeCell ref="D54:J54"/>
    <mergeCell ref="D57:J57"/>
    <mergeCell ref="A58:A60"/>
    <mergeCell ref="B58:B60"/>
    <mergeCell ref="A61:J61"/>
    <mergeCell ref="A22:A24"/>
    <mergeCell ref="B22:B24"/>
    <mergeCell ref="A2:J2"/>
    <mergeCell ref="A3:J3"/>
    <mergeCell ref="A4:J4"/>
    <mergeCell ref="A8:J8"/>
    <mergeCell ref="D20:J20"/>
  </mergeCells>
  <pageMargins left="0.78740157480314965" right="0.39370078740157483" top="0.78740157480314965" bottom="0.78740157480314965" header="0.51181102362204722" footer="0.39370078740157483"/>
  <pageSetup paperSize="9" scale="62" firstPageNumber="74" fitToHeight="19" orientation="landscape" useFirstPageNumber="1" r:id="rId1"/>
  <headerFooter alignWithMargins="0">
    <oddFooter>&amp;R&amp;"Arial,обычный"&amp;14&amp;P</oddFooter>
  </headerFooter>
  <rowBreaks count="2" manualBreakCount="2">
    <brk id="45" max="16383" man="1"/>
    <brk id="5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42</vt:i4>
      </vt:variant>
      <vt:variant>
        <vt:lpstr>Именованные диапазоны</vt:lpstr>
      </vt:variant>
      <vt:variant>
        <vt:i4>54</vt:i4>
      </vt:variant>
    </vt:vector>
  </HeadingPairs>
  <TitlesOfParts>
    <vt:vector size="96" baseType="lpstr">
      <vt:lpstr>содержание</vt:lpstr>
      <vt:lpstr>сводная </vt:lpstr>
      <vt:lpstr>здрав </vt:lpstr>
      <vt:lpstr>Показатели Здрав.</vt:lpstr>
      <vt:lpstr>культура </vt:lpstr>
      <vt:lpstr>Показатели Культура</vt:lpstr>
      <vt:lpstr>образование </vt:lpstr>
      <vt:lpstr>Показатели Образование</vt:lpstr>
      <vt:lpstr>соцзащита</vt:lpstr>
      <vt:lpstr>с.защ. пок-ли</vt:lpstr>
      <vt:lpstr>спорт </vt:lpstr>
      <vt:lpstr>Показатели Спорт</vt:lpstr>
      <vt:lpstr>сел.х-во</vt:lpstr>
      <vt:lpstr>с.х. пок-ли</vt:lpstr>
      <vt:lpstr>экология</vt:lpstr>
      <vt:lpstr>экол. пок-ли</vt:lpstr>
      <vt:lpstr>Безопасность</vt:lpstr>
      <vt:lpstr>Безопасность-показатели</vt:lpstr>
      <vt:lpstr>Жилище</vt:lpstr>
      <vt:lpstr>Жилище показатели</vt:lpstr>
      <vt:lpstr>РИИиЭ</vt:lpstr>
      <vt:lpstr>РИИиЭ показатели </vt:lpstr>
      <vt:lpstr>предприн-во</vt:lpstr>
      <vt:lpstr>предприн-во показатели</vt:lpstr>
      <vt:lpstr>Упр.имущ.и фин.</vt:lpstr>
      <vt:lpstr>Упр.имущ.и фин.-показатели</vt:lpstr>
      <vt:lpstr>Разв.инст.гражд.общ.</vt:lpstr>
      <vt:lpstr>Разв.инст.гр.общ.-показатели</vt:lpstr>
      <vt:lpstr>ДТК</vt:lpstr>
      <vt:lpstr>ДТК показатели</vt:lpstr>
      <vt:lpstr>Цифр.мун.обр.</vt:lpstr>
      <vt:lpstr>Цифр.мун.обр.-показатели</vt:lpstr>
      <vt:lpstr>Архитектура</vt:lpstr>
      <vt:lpstr>Показатели Архитектура</vt:lpstr>
      <vt:lpstr>ФСКГС</vt:lpstr>
      <vt:lpstr>ФСКГС показатели</vt:lpstr>
      <vt:lpstr>строительство </vt:lpstr>
      <vt:lpstr>объекты </vt:lpstr>
      <vt:lpstr>Показатели Строительство</vt:lpstr>
      <vt:lpstr>Переселение</vt:lpstr>
      <vt:lpstr>Переселение показатели</vt:lpstr>
      <vt:lpstr>Эффективность 2020</vt:lpstr>
      <vt:lpstr>Архитектура!Заголовки_для_печати</vt:lpstr>
      <vt:lpstr>Безопасность!Заголовки_для_печати</vt:lpstr>
      <vt:lpstr>'Безопасность-показатели'!Заголовки_для_печати</vt:lpstr>
      <vt:lpstr>ДТК!Заголовки_для_печати</vt:lpstr>
      <vt:lpstr>'ДТК показатели'!Заголовки_для_печати</vt:lpstr>
      <vt:lpstr>Жилище!Заголовки_для_печати</vt:lpstr>
      <vt:lpstr>'Жилище показатели'!Заголовки_для_печати</vt:lpstr>
      <vt:lpstr>'здрав '!Заголовки_для_печати</vt:lpstr>
      <vt:lpstr>'культура '!Заголовки_для_печати</vt:lpstr>
      <vt:lpstr>'образование '!Заголовки_для_печати</vt:lpstr>
      <vt:lpstr>'объекты '!Заголовки_для_печати</vt:lpstr>
      <vt:lpstr>Переселение!Заголовки_для_печати</vt:lpstr>
      <vt:lpstr>'Переселение показатели'!Заголовки_для_печати</vt:lpstr>
      <vt:lpstr>'Показатели Архитектура'!Заголовки_для_печати</vt:lpstr>
      <vt:lpstr>'Показатели Культура'!Заголовки_для_печати</vt:lpstr>
      <vt:lpstr>'Показатели Образование'!Заголовки_для_печати</vt:lpstr>
      <vt:lpstr>'Показатели Спорт'!Заголовки_для_печати</vt:lpstr>
      <vt:lpstr>'Показатели Строительство'!Заголовки_для_печати</vt:lpstr>
      <vt:lpstr>'предприн-во'!Заголовки_для_печати</vt:lpstr>
      <vt:lpstr>'Разв.инст.гр.общ.-показатели'!Заголовки_для_печати</vt:lpstr>
      <vt:lpstr>Разв.инст.гражд.общ.!Заголовки_для_печати</vt:lpstr>
      <vt:lpstr>РИИиЭ!Заголовки_для_печати</vt:lpstr>
      <vt:lpstr>'РИИиЭ показатели '!Заголовки_для_печати</vt:lpstr>
      <vt:lpstr>'с.защ. пок-ли'!Заголовки_для_печати</vt:lpstr>
      <vt:lpstr>'с.х. пок-ли'!Заголовки_для_печати</vt:lpstr>
      <vt:lpstr>'сводная '!Заголовки_для_печати</vt:lpstr>
      <vt:lpstr>'сел.х-во'!Заголовки_для_печати</vt:lpstr>
      <vt:lpstr>содержание!Заголовки_для_печати</vt:lpstr>
      <vt:lpstr>соцзащита!Заголовки_для_печати</vt:lpstr>
      <vt:lpstr>'спорт '!Заголовки_для_печати</vt:lpstr>
      <vt:lpstr>'строительство '!Заголовки_для_печати</vt:lpstr>
      <vt:lpstr>'Упр.имущ.и фин.'!Заголовки_для_печати</vt:lpstr>
      <vt:lpstr>'Упр.имущ.и фин.-показатели'!Заголовки_для_печати</vt:lpstr>
      <vt:lpstr>ФСКГС!Заголовки_для_печати</vt:lpstr>
      <vt:lpstr>'ФСКГС показатели'!Заголовки_для_печати</vt:lpstr>
      <vt:lpstr>Цифр.мун.обр.!Заголовки_для_печати</vt:lpstr>
      <vt:lpstr>'Цифр.мун.обр.-показатели'!Заголовки_для_печати</vt:lpstr>
      <vt:lpstr>'экол. пок-ли'!Заголовки_для_печати</vt:lpstr>
      <vt:lpstr>экология!Заголовки_для_печати</vt:lpstr>
      <vt:lpstr>'Эффективность 2020'!Заголовки_для_печати</vt:lpstr>
      <vt:lpstr>'ДТК показатели'!Область_печати</vt:lpstr>
      <vt:lpstr>Жилище!Область_печати</vt:lpstr>
      <vt:lpstr>Переселение!Область_печати</vt:lpstr>
      <vt:lpstr>'Переселение показатели'!Область_печати</vt:lpstr>
      <vt:lpstr>'Показатели Спорт'!Область_печати</vt:lpstr>
      <vt:lpstr>'РИИиЭ показатели '!Область_печати</vt:lpstr>
      <vt:lpstr>'с.защ. пок-ли'!Область_печати</vt:lpstr>
      <vt:lpstr>'с.х. пок-ли'!Область_печати</vt:lpstr>
      <vt:lpstr>'сводная '!Область_печати</vt:lpstr>
      <vt:lpstr>'сел.х-во'!Область_печати</vt:lpstr>
      <vt:lpstr>ФСКГС!Область_печати</vt:lpstr>
      <vt:lpstr>'ФСКГС показатели'!Область_печати</vt:lpstr>
      <vt:lpstr>'экол. пок-ли'!Область_печати</vt:lpstr>
      <vt:lpstr>экология!Область_печати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2021-04-19T07:43:28Z</dcterms:modified>
</cp:coreProperties>
</file>